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еню 25г\меню конкурс ООО Успехъ\"/>
    </mc:Choice>
  </mc:AlternateContent>
  <bookViews>
    <workbookView xWindow="0" yWindow="0" windowWidth="28770" windowHeight="11160" firstSheet="1" activeTab="1"/>
  </bookViews>
  <sheets>
    <sheet name="ЗАВТРАК 5 КЛАСС" sheetId="4" state="hidden" r:id="rId1"/>
    <sheet name="1-4кл" sheetId="7" r:id="rId2"/>
    <sheet name="Лист1" sheetId="8" r:id="rId3"/>
  </sheets>
  <definedNames>
    <definedName name="_xlnm._FilterDatabase" localSheetId="1" hidden="1">'1-4кл'!$A$2:$WOC$209</definedName>
  </definedNames>
  <calcPr calcId="152511"/>
</workbook>
</file>

<file path=xl/calcChain.xml><?xml version="1.0" encoding="utf-8"?>
<calcChain xmlns="http://schemas.openxmlformats.org/spreadsheetml/2006/main">
  <c r="F144" i="7" l="1"/>
  <c r="E144" i="7"/>
  <c r="D144" i="7"/>
  <c r="B147" i="7"/>
  <c r="F117" i="7"/>
  <c r="E117" i="7"/>
  <c r="D117" i="7"/>
  <c r="G97" i="7" l="1"/>
  <c r="F97" i="7"/>
  <c r="E97" i="7"/>
  <c r="D97" i="7"/>
  <c r="E75" i="7"/>
  <c r="E15" i="7"/>
  <c r="G75" i="7"/>
  <c r="F75" i="7"/>
  <c r="D75" i="7"/>
  <c r="G15" i="7"/>
  <c r="F15" i="7"/>
  <c r="D15" i="7"/>
  <c r="B59" i="7"/>
  <c r="J49" i="7"/>
  <c r="J50" i="7"/>
  <c r="B51" i="7"/>
  <c r="B37" i="7" l="1"/>
  <c r="B15" i="7"/>
  <c r="B97" i="7" l="1"/>
  <c r="B154" i="7"/>
  <c r="B140" i="7"/>
  <c r="G147" i="7" l="1"/>
  <c r="F147" i="7"/>
  <c r="E147" i="7"/>
  <c r="D147" i="7"/>
  <c r="G119" i="7"/>
  <c r="F119" i="7"/>
  <c r="E119" i="7"/>
  <c r="D119" i="7"/>
  <c r="F83" i="7"/>
  <c r="B67" i="7"/>
  <c r="G51" i="7"/>
  <c r="F51" i="7"/>
  <c r="E51" i="7"/>
  <c r="D51" i="7"/>
  <c r="G112" i="7"/>
  <c r="F112" i="7"/>
  <c r="E112" i="7"/>
  <c r="D112" i="7"/>
  <c r="B112" i="7"/>
  <c r="G104" i="7"/>
  <c r="B104" i="7"/>
  <c r="F104" i="7"/>
  <c r="E104" i="7"/>
  <c r="D104" i="7"/>
  <c r="E43" i="7"/>
  <c r="D43" i="7"/>
  <c r="G43" i="7"/>
  <c r="F43" i="7"/>
  <c r="G140" i="7"/>
  <c r="F140" i="7"/>
  <c r="E140" i="7"/>
  <c r="D140" i="7"/>
  <c r="D67" i="7" l="1"/>
  <c r="B89" i="7" l="1"/>
  <c r="E37" i="7" l="1"/>
  <c r="D22" i="7"/>
  <c r="E29" i="7" l="1"/>
  <c r="D29" i="7"/>
  <c r="D37" i="7"/>
  <c r="G59" i="7" l="1"/>
  <c r="F59" i="7"/>
  <c r="E59" i="7"/>
  <c r="D59" i="7"/>
  <c r="G154" i="7"/>
  <c r="F154" i="7"/>
  <c r="E154" i="7"/>
  <c r="D154" i="7"/>
  <c r="G133" i="7"/>
  <c r="B133" i="7"/>
  <c r="G126" i="7"/>
  <c r="B126" i="7"/>
  <c r="F126" i="7"/>
  <c r="E126" i="7"/>
  <c r="D126" i="7"/>
  <c r="G83" i="7" l="1"/>
  <c r="B83" i="7"/>
  <c r="E83" i="7"/>
  <c r="D83" i="7"/>
  <c r="D157" i="7" s="1"/>
  <c r="G67" i="7"/>
  <c r="F67" i="7"/>
  <c r="E67" i="7"/>
  <c r="G29" i="7"/>
  <c r="F29" i="7"/>
  <c r="G37" i="7" l="1"/>
  <c r="F37" i="7"/>
  <c r="G22" i="7" l="1"/>
  <c r="B22" i="7"/>
  <c r="F22" i="7"/>
  <c r="F157" i="7" s="1"/>
  <c r="E22" i="7"/>
  <c r="E157" i="7" s="1"/>
  <c r="F133" i="7" l="1"/>
  <c r="E133" i="7"/>
  <c r="D133" i="7"/>
  <c r="D89" i="7"/>
  <c r="D156" i="7" s="1"/>
  <c r="J81" i="7"/>
  <c r="J82" i="7"/>
  <c r="G169" i="7" l="1"/>
  <c r="F169" i="7"/>
  <c r="E169" i="7"/>
  <c r="D169" i="7"/>
  <c r="D168" i="7" l="1"/>
  <c r="D170" i="7" s="1"/>
  <c r="D171" i="7" s="1"/>
  <c r="F168" i="7"/>
  <c r="F170" i="7" s="1"/>
  <c r="F171" i="7" s="1"/>
  <c r="E168" i="7"/>
  <c r="E170" i="7" s="1"/>
  <c r="E171" i="7" s="1"/>
  <c r="G168" i="7"/>
  <c r="G170" i="7" s="1"/>
  <c r="G171" i="7" s="1"/>
  <c r="J150" i="7" l="1"/>
  <c r="K150" i="7"/>
  <c r="L150" i="7"/>
  <c r="L108" i="7" l="1"/>
  <c r="K108" i="7"/>
  <c r="J108" i="7"/>
  <c r="M150" i="7"/>
  <c r="G157" i="7"/>
  <c r="Z80" i="7"/>
  <c r="Y31" i="7"/>
  <c r="Z31" i="7"/>
  <c r="AA31" i="7"/>
  <c r="Z154" i="7"/>
  <c r="AA154" i="7"/>
  <c r="AA111" i="7"/>
  <c r="Z111" i="7"/>
  <c r="Y111" i="7"/>
  <c r="AA95" i="7"/>
  <c r="Z95" i="7"/>
  <c r="Y95" i="7"/>
  <c r="AA80" i="7"/>
  <c r="Y80" i="7"/>
  <c r="X157" i="7"/>
  <c r="U162" i="7"/>
  <c r="G89" i="7"/>
  <c r="V16" i="7"/>
  <c r="W16" i="7" s="1"/>
  <c r="V17" i="7"/>
  <c r="W17" i="7" s="1"/>
  <c r="V18" i="7"/>
  <c r="W18" i="7" s="1"/>
  <c r="V19" i="7"/>
  <c r="W19" i="7" s="1"/>
  <c r="V20" i="7"/>
  <c r="W20" i="7" s="1"/>
  <c r="U101" i="7"/>
  <c r="U22" i="7"/>
  <c r="W22" i="7" s="1"/>
  <c r="U15" i="7"/>
  <c r="W15" i="7" s="1"/>
  <c r="G156" i="7" l="1"/>
  <c r="M108" i="7"/>
  <c r="AB111" i="7"/>
  <c r="AB31" i="7"/>
  <c r="AB95" i="7"/>
  <c r="AB80" i="7"/>
  <c r="Y154" i="7"/>
  <c r="AB154" i="7" s="1"/>
  <c r="K43" i="7" l="1"/>
  <c r="J51" i="7"/>
  <c r="K29" i="7"/>
  <c r="J29" i="7"/>
  <c r="K12" i="7"/>
  <c r="G174" i="7"/>
  <c r="F174" i="7"/>
  <c r="E174" i="7"/>
  <c r="D174" i="7"/>
  <c r="G165" i="7"/>
  <c r="F165" i="7"/>
  <c r="E165" i="7"/>
  <c r="D165" i="7"/>
  <c r="L167" i="7"/>
  <c r="K167" i="7"/>
  <c r="J167" i="7"/>
  <c r="N157" i="7"/>
  <c r="L157" i="7"/>
  <c r="K157" i="7"/>
  <c r="J157" i="7"/>
  <c r="L156" i="7"/>
  <c r="K156" i="7"/>
  <c r="J156" i="7"/>
  <c r="N153" i="7"/>
  <c r="L152" i="7"/>
  <c r="K152" i="7"/>
  <c r="J152" i="7"/>
  <c r="L147" i="7"/>
  <c r="K147" i="7"/>
  <c r="J147" i="7"/>
  <c r="N142" i="7"/>
  <c r="L142" i="7"/>
  <c r="K142" i="7"/>
  <c r="J142" i="7"/>
  <c r="L141" i="7"/>
  <c r="K141" i="7"/>
  <c r="J141" i="7"/>
  <c r="L140" i="7"/>
  <c r="K140" i="7"/>
  <c r="J140" i="7"/>
  <c r="L139" i="7"/>
  <c r="K139" i="7"/>
  <c r="J139" i="7"/>
  <c r="L135" i="7"/>
  <c r="K135" i="7"/>
  <c r="J135" i="7"/>
  <c r="L133" i="7"/>
  <c r="K133" i="7"/>
  <c r="J133" i="7"/>
  <c r="N128" i="7"/>
  <c r="L128" i="7"/>
  <c r="K128" i="7"/>
  <c r="L127" i="7"/>
  <c r="K127" i="7"/>
  <c r="J127" i="7"/>
  <c r="L126" i="7"/>
  <c r="K126" i="7"/>
  <c r="J126" i="7"/>
  <c r="N125" i="7"/>
  <c r="O125" i="7" s="1"/>
  <c r="P125" i="7" s="1"/>
  <c r="L124" i="7"/>
  <c r="K124" i="7"/>
  <c r="J124" i="7"/>
  <c r="L121" i="7"/>
  <c r="K121" i="7"/>
  <c r="J121" i="7"/>
  <c r="L119" i="7"/>
  <c r="K119" i="7"/>
  <c r="J119" i="7"/>
  <c r="N114" i="7"/>
  <c r="L114" i="7"/>
  <c r="J114" i="7"/>
  <c r="L113" i="7"/>
  <c r="K113" i="7"/>
  <c r="J113" i="7"/>
  <c r="N110" i="7"/>
  <c r="L109" i="7"/>
  <c r="K109" i="7"/>
  <c r="J109" i="7"/>
  <c r="L105" i="7"/>
  <c r="K105" i="7"/>
  <c r="J105" i="7"/>
  <c r="N101" i="7"/>
  <c r="K97" i="7"/>
  <c r="L96" i="7"/>
  <c r="K96" i="7"/>
  <c r="J96" i="7"/>
  <c r="L94" i="7"/>
  <c r="K94" i="7"/>
  <c r="J94" i="7"/>
  <c r="N93" i="7"/>
  <c r="L91" i="7"/>
  <c r="K91" i="7"/>
  <c r="J91" i="7"/>
  <c r="L89" i="7"/>
  <c r="K89" i="7"/>
  <c r="J89" i="7"/>
  <c r="L82" i="7"/>
  <c r="K82" i="7"/>
  <c r="K81" i="7"/>
  <c r="L79" i="7"/>
  <c r="K79" i="7"/>
  <c r="J79" i="7"/>
  <c r="N78" i="7"/>
  <c r="L77" i="7"/>
  <c r="K77" i="7"/>
  <c r="J77" i="7"/>
  <c r="L75" i="7"/>
  <c r="K75" i="7"/>
  <c r="J75" i="7"/>
  <c r="L74" i="7"/>
  <c r="K74" i="7"/>
  <c r="J74" i="7"/>
  <c r="L67" i="7"/>
  <c r="K67" i="7"/>
  <c r="J67" i="7"/>
  <c r="L66" i="7"/>
  <c r="K66" i="7"/>
  <c r="J66" i="7"/>
  <c r="L65" i="7"/>
  <c r="K65" i="7"/>
  <c r="J65" i="7"/>
  <c r="L61" i="7"/>
  <c r="K61" i="7"/>
  <c r="J61" i="7"/>
  <c r="L59" i="7"/>
  <c r="K59" i="7"/>
  <c r="J59" i="7"/>
  <c r="L58" i="7"/>
  <c r="K58" i="7"/>
  <c r="J58" i="7"/>
  <c r="N57" i="7"/>
  <c r="N51" i="7"/>
  <c r="L51" i="7"/>
  <c r="L50" i="7"/>
  <c r="K50" i="7"/>
  <c r="L49" i="7"/>
  <c r="K49" i="7"/>
  <c r="L48" i="7"/>
  <c r="K48" i="7"/>
  <c r="J48" i="7"/>
  <c r="L47" i="7"/>
  <c r="K47" i="7"/>
  <c r="J47" i="7"/>
  <c r="L46" i="7"/>
  <c r="K46" i="7"/>
  <c r="J46" i="7"/>
  <c r="L45" i="7"/>
  <c r="K45" i="7"/>
  <c r="J45" i="7"/>
  <c r="L44" i="7"/>
  <c r="K44" i="7"/>
  <c r="J44" i="7"/>
  <c r="N43" i="7"/>
  <c r="L42" i="7"/>
  <c r="K42" i="7"/>
  <c r="J42" i="7"/>
  <c r="L39" i="7"/>
  <c r="K39" i="7"/>
  <c r="J39" i="7"/>
  <c r="L38" i="7"/>
  <c r="K38" i="7"/>
  <c r="J38" i="7"/>
  <c r="N37" i="7"/>
  <c r="L37" i="7"/>
  <c r="K37" i="7"/>
  <c r="L36" i="7"/>
  <c r="K36" i="7"/>
  <c r="J36" i="7"/>
  <c r="L35" i="7"/>
  <c r="K35" i="7"/>
  <c r="J35" i="7"/>
  <c r="L34" i="7"/>
  <c r="K34" i="7"/>
  <c r="J34" i="7"/>
  <c r="L33" i="7"/>
  <c r="K33" i="7"/>
  <c r="L31" i="7"/>
  <c r="K31" i="7"/>
  <c r="J31" i="7"/>
  <c r="L30" i="7"/>
  <c r="K30" i="7"/>
  <c r="J30" i="7"/>
  <c r="N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N22" i="7"/>
  <c r="L22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N15" i="7"/>
  <c r="L14" i="7"/>
  <c r="K14" i="7"/>
  <c r="J14" i="7"/>
  <c r="R12" i="7"/>
  <c r="Q12" i="7"/>
  <c r="P12" i="7"/>
  <c r="L12" i="7"/>
  <c r="J12" i="7"/>
  <c r="K125" i="7" l="1"/>
  <c r="L125" i="7"/>
  <c r="J125" i="7"/>
  <c r="K114" i="7"/>
  <c r="M114" i="7" s="1"/>
  <c r="K90" i="7"/>
  <c r="E89" i="7"/>
  <c r="F89" i="7"/>
  <c r="J33" i="7"/>
  <c r="M33" i="7" s="1"/>
  <c r="K78" i="7"/>
  <c r="M152" i="7"/>
  <c r="J13" i="7"/>
  <c r="L81" i="7"/>
  <c r="M81" i="7" s="1"/>
  <c r="M127" i="7"/>
  <c r="M139" i="7"/>
  <c r="M24" i="7"/>
  <c r="M38" i="7"/>
  <c r="M46" i="7"/>
  <c r="M50" i="7"/>
  <c r="M65" i="7"/>
  <c r="M74" i="7"/>
  <c r="M28" i="7"/>
  <c r="M45" i="7"/>
  <c r="M49" i="7"/>
  <c r="M58" i="7"/>
  <c r="M61" i="7"/>
  <c r="M133" i="7"/>
  <c r="M157" i="7"/>
  <c r="G163" i="7"/>
  <c r="M105" i="7"/>
  <c r="M121" i="7"/>
  <c r="M23" i="7"/>
  <c r="M59" i="7"/>
  <c r="M26" i="7"/>
  <c r="M36" i="7"/>
  <c r="M44" i="7"/>
  <c r="M48" i="7"/>
  <c r="M67" i="7"/>
  <c r="M18" i="7"/>
  <c r="M25" i="7"/>
  <c r="M30" i="7"/>
  <c r="M35" i="7"/>
  <c r="M39" i="7"/>
  <c r="M47" i="7"/>
  <c r="M66" i="7"/>
  <c r="M75" i="7"/>
  <c r="M27" i="7"/>
  <c r="S12" i="7"/>
  <c r="M12" i="7"/>
  <c r="K13" i="7"/>
  <c r="M17" i="7"/>
  <c r="M20" i="7"/>
  <c r="M34" i="7"/>
  <c r="K57" i="7"/>
  <c r="M82" i="7"/>
  <c r="M91" i="7"/>
  <c r="M96" i="7"/>
  <c r="M109" i="7"/>
  <c r="M113" i="7"/>
  <c r="M119" i="7"/>
  <c r="M135" i="7"/>
  <c r="M141" i="7"/>
  <c r="M14" i="7"/>
  <c r="M16" i="7"/>
  <c r="M19" i="7"/>
  <c r="M31" i="7"/>
  <c r="J76" i="7"/>
  <c r="M79" i="7"/>
  <c r="M89" i="7"/>
  <c r="M124" i="7"/>
  <c r="M140" i="7"/>
  <c r="M147" i="7"/>
  <c r="K76" i="7"/>
  <c r="M156" i="7"/>
  <c r="M126" i="7"/>
  <c r="J43" i="7"/>
  <c r="J57" i="7"/>
  <c r="J78" i="7"/>
  <c r="K22" i="7"/>
  <c r="L29" i="7"/>
  <c r="M29" i="7" s="1"/>
  <c r="L13" i="7"/>
  <c r="G164" i="7"/>
  <c r="G166" i="7" s="1"/>
  <c r="G167" i="7" s="1"/>
  <c r="O37" i="7"/>
  <c r="P37" i="7" s="1"/>
  <c r="L43" i="7"/>
  <c r="L57" i="7"/>
  <c r="K51" i="7"/>
  <c r="M51" i="7" s="1"/>
  <c r="J93" i="7"/>
  <c r="M94" i="7"/>
  <c r="L138" i="7"/>
  <c r="M142" i="7"/>
  <c r="M167" i="7"/>
  <c r="J22" i="7"/>
  <c r="M42" i="7"/>
  <c r="M77" i="7"/>
  <c r="K110" i="7"/>
  <c r="L78" i="7"/>
  <c r="J97" i="7"/>
  <c r="L110" i="7"/>
  <c r="K153" i="7"/>
  <c r="L90" i="7"/>
  <c r="L97" i="7"/>
  <c r="L76" i="7"/>
  <c r="J90" i="7"/>
  <c r="O110" i="7"/>
  <c r="P110" i="7" s="1"/>
  <c r="J128" i="7"/>
  <c r="M128" i="7" s="1"/>
  <c r="F156" i="7" l="1"/>
  <c r="E156" i="7"/>
  <c r="J15" i="7"/>
  <c r="M125" i="7"/>
  <c r="G172" i="7"/>
  <c r="G173" i="7" s="1"/>
  <c r="G175" i="7" s="1"/>
  <c r="G176" i="7" s="1"/>
  <c r="E164" i="7"/>
  <c r="E166" i="7" s="1"/>
  <c r="E167" i="7" s="1"/>
  <c r="J138" i="7"/>
  <c r="K138" i="7"/>
  <c r="J110" i="7"/>
  <c r="M110" i="7" s="1"/>
  <c r="K101" i="7"/>
  <c r="L15" i="7"/>
  <c r="J37" i="7"/>
  <c r="M37" i="7" s="1"/>
  <c r="J153" i="7"/>
  <c r="K164" i="7"/>
  <c r="M13" i="7"/>
  <c r="K93" i="7"/>
  <c r="L153" i="7"/>
  <c r="L93" i="7"/>
  <c r="M22" i="7"/>
  <c r="M76" i="7"/>
  <c r="M97" i="7"/>
  <c r="M78" i="7"/>
  <c r="M90" i="7"/>
  <c r="M57" i="7"/>
  <c r="J101" i="7"/>
  <c r="M43" i="7"/>
  <c r="L101" i="7"/>
  <c r="L162" i="7" l="1"/>
  <c r="J162" i="7"/>
  <c r="M138" i="7"/>
  <c r="F172" i="7"/>
  <c r="F173" i="7" s="1"/>
  <c r="F175" i="7" s="1"/>
  <c r="F176" i="7" s="1"/>
  <c r="E172" i="7"/>
  <c r="E173" i="7" s="1"/>
  <c r="E175" i="7" s="1"/>
  <c r="E176" i="7" s="1"/>
  <c r="D172" i="7"/>
  <c r="D173" i="7" s="1"/>
  <c r="D175" i="7" s="1"/>
  <c r="D176" i="7" s="1"/>
  <c r="M153" i="7"/>
  <c r="L163" i="7"/>
  <c r="J163" i="7"/>
  <c r="K163" i="7"/>
  <c r="M93" i="7"/>
  <c r="M101" i="7"/>
  <c r="F164" i="7"/>
  <c r="F166" i="7" s="1"/>
  <c r="F167" i="7" s="1"/>
  <c r="L164" i="7"/>
  <c r="L166" i="7"/>
  <c r="K166" i="7"/>
  <c r="J166" i="7"/>
  <c r="D164" i="7"/>
  <c r="D166" i="7" s="1"/>
  <c r="D167" i="7" s="1"/>
  <c r="J164" i="7"/>
  <c r="M163" i="7" l="1"/>
  <c r="M164" i="7"/>
  <c r="M166" i="7"/>
  <c r="D163" i="7"/>
  <c r="J168" i="7"/>
  <c r="F163" i="7"/>
  <c r="L168" i="7"/>
  <c r="E163" i="7"/>
  <c r="K168" i="7"/>
  <c r="M168" i="7" l="1"/>
  <c r="G24" i="4" l="1"/>
  <c r="F24" i="4"/>
  <c r="E24" i="4"/>
  <c r="D24" i="4"/>
  <c r="B68" i="4" l="1"/>
  <c r="G54" i="4"/>
  <c r="D54" i="4"/>
  <c r="G44" i="4"/>
  <c r="F44" i="4"/>
  <c r="E44" i="4"/>
  <c r="D44" i="4"/>
  <c r="E34" i="4"/>
  <c r="F34" i="4"/>
  <c r="G34" i="4"/>
  <c r="G27" i="4"/>
  <c r="G75" i="4"/>
  <c r="F75" i="4"/>
  <c r="E75" i="4"/>
  <c r="D75" i="4"/>
  <c r="G68" i="4"/>
  <c r="F68" i="4"/>
  <c r="E68" i="4"/>
  <c r="D68" i="4"/>
  <c r="G61" i="4"/>
  <c r="F61" i="4"/>
  <c r="E61" i="4"/>
  <c r="D61" i="4"/>
  <c r="F54" i="4"/>
  <c r="E54" i="4"/>
  <c r="G46" i="4"/>
  <c r="G41" i="4"/>
  <c r="F41" i="4"/>
  <c r="E41" i="4"/>
  <c r="D41" i="4"/>
  <c r="D34" i="4"/>
  <c r="G21" i="4"/>
  <c r="F21" i="4"/>
  <c r="E21" i="4"/>
  <c r="D21" i="4"/>
  <c r="B21" i="4"/>
  <c r="G14" i="4"/>
  <c r="F14" i="4"/>
  <c r="E14" i="4"/>
  <c r="D14" i="4"/>
  <c r="G47" i="4" l="1"/>
  <c r="E27" i="4"/>
  <c r="D47" i="4"/>
  <c r="F27" i="4"/>
  <c r="D27" i="4"/>
  <c r="E47" i="4"/>
  <c r="F47" i="4"/>
  <c r="K15" i="7"/>
  <c r="M15" i="7" s="1"/>
  <c r="K162" i="7" l="1"/>
  <c r="M162" i="7" s="1"/>
</calcChain>
</file>

<file path=xl/sharedStrings.xml><?xml version="1.0" encoding="utf-8"?>
<sst xmlns="http://schemas.openxmlformats.org/spreadsheetml/2006/main" count="304" uniqueCount="133">
  <si>
    <t>№ рецептур</t>
  </si>
  <si>
    <t xml:space="preserve">   Наименование бдюда</t>
  </si>
  <si>
    <t>Масса порции          (г)</t>
  </si>
  <si>
    <t>Пищевые вещества (г )</t>
  </si>
  <si>
    <t>Энергетическая ценность (ккал)</t>
  </si>
  <si>
    <t>Б</t>
  </si>
  <si>
    <t>Ж</t>
  </si>
  <si>
    <t>У</t>
  </si>
  <si>
    <t>ПР</t>
  </si>
  <si>
    <t>Чай с сахаром</t>
  </si>
  <si>
    <t>Итого завтрак:</t>
  </si>
  <si>
    <t xml:space="preserve">Каша гречневая рассыпчатая </t>
  </si>
  <si>
    <t>Котлета куриная с соусом красным</t>
  </si>
  <si>
    <t>Хлеб ржаной</t>
  </si>
  <si>
    <t>Хлеб пшеничный</t>
  </si>
  <si>
    <t>Итого обед:</t>
  </si>
  <si>
    <t>Чай с сахаром лимоном</t>
  </si>
  <si>
    <t>Тефтели " мясные"  с соусом красным</t>
  </si>
  <si>
    <t>Итого завтрак</t>
  </si>
  <si>
    <t>Итого обед</t>
  </si>
  <si>
    <t>Картофель отварной</t>
  </si>
  <si>
    <t>Компот из  свежемороженных ягод</t>
  </si>
  <si>
    <t>444/505</t>
  </si>
  <si>
    <t>437/505</t>
  </si>
  <si>
    <t>Итого за 10 дней :</t>
  </si>
  <si>
    <t>Фрикадельки мясные "деревенские" в соусе красном</t>
  </si>
  <si>
    <t xml:space="preserve">Макароны отварные </t>
  </si>
  <si>
    <t>день1</t>
  </si>
  <si>
    <t xml:space="preserve">Обед </t>
  </si>
  <si>
    <t>день2</t>
  </si>
  <si>
    <t>Завтрак</t>
  </si>
  <si>
    <t>день3</t>
  </si>
  <si>
    <t>день 4</t>
  </si>
  <si>
    <t>день 5</t>
  </si>
  <si>
    <t>день 6</t>
  </si>
  <si>
    <t>день 7</t>
  </si>
  <si>
    <t>день 8</t>
  </si>
  <si>
    <t>день 9</t>
  </si>
  <si>
    <t>день10</t>
  </si>
  <si>
    <t xml:space="preserve">                         Завтрак</t>
  </si>
  <si>
    <t>50 % от суточной нормы</t>
  </si>
  <si>
    <t>Среднее значение завтрака  за период</t>
  </si>
  <si>
    <t>Среднее значение  обеда  за период</t>
  </si>
  <si>
    <t>Рис отварной</t>
  </si>
  <si>
    <t>% откланение</t>
  </si>
  <si>
    <t>Завтрак 30% от суточной нормы</t>
  </si>
  <si>
    <t>200</t>
  </si>
  <si>
    <t>Каша молочная "Дружба"</t>
  </si>
  <si>
    <t>пр</t>
  </si>
  <si>
    <t>Свекольник</t>
  </si>
  <si>
    <t>429.1</t>
  </si>
  <si>
    <t>128/330</t>
  </si>
  <si>
    <t>377.1</t>
  </si>
  <si>
    <t xml:space="preserve">Кисель </t>
  </si>
  <si>
    <t>Булочка школьная/ Батон</t>
  </si>
  <si>
    <t>Котлеты мясные "по домашнему" в соусе красном</t>
  </si>
  <si>
    <t>274/505</t>
  </si>
  <si>
    <t xml:space="preserve">Чай с сахаром </t>
  </si>
  <si>
    <t>Булочка школьная</t>
  </si>
  <si>
    <t xml:space="preserve">Манты с соусом сметанным </t>
  </si>
  <si>
    <t>Крендель сахарный</t>
  </si>
  <si>
    <t>Меню приготавливаемых блюд  5 класс    СОШ № 32</t>
  </si>
  <si>
    <t>Сырники с молочным соусом</t>
  </si>
  <si>
    <t>200/50</t>
  </si>
  <si>
    <t>Батон</t>
  </si>
  <si>
    <t>Плюшка московская/ Кондитерское изделия</t>
  </si>
  <si>
    <t>Сосиска отварная с соусом</t>
  </si>
  <si>
    <t>Сосиска  с соусом</t>
  </si>
  <si>
    <t>Яблоко</t>
  </si>
  <si>
    <t>Жаркое по- домашнему с мясом</t>
  </si>
  <si>
    <t>127/128</t>
  </si>
  <si>
    <t>+</t>
  </si>
  <si>
    <t xml:space="preserve">Яблоко </t>
  </si>
  <si>
    <t xml:space="preserve">Омлет натуральный </t>
  </si>
  <si>
    <t>Среднее значение  полдник  за период</t>
  </si>
  <si>
    <t>Завтрак 10% от суточной нормы</t>
  </si>
  <si>
    <t>Среднее значение завтрака, обеда,полдника  за период</t>
  </si>
  <si>
    <t xml:space="preserve">Чай фруктовый с сахаром </t>
  </si>
  <si>
    <t>Среднее значение обед за период</t>
  </si>
  <si>
    <t>Масло сливочное шоколадное порциями</t>
  </si>
  <si>
    <t>Компот из смеси  сухофруктов</t>
  </si>
  <si>
    <t>Суп-лапша домашняя</t>
  </si>
  <si>
    <t>Плов</t>
  </si>
  <si>
    <t xml:space="preserve">Макароные изделия  отварные </t>
  </si>
  <si>
    <t>рп</t>
  </si>
  <si>
    <t>Чай с  лимоном</t>
  </si>
  <si>
    <t>Суп картофельный с бобовыми</t>
  </si>
  <si>
    <t>Картофельное пюре/ картофель в молоке</t>
  </si>
  <si>
    <t>104/248</t>
  </si>
  <si>
    <t>Компот из плодов или ягод сушеных</t>
  </si>
  <si>
    <t>Котлета мясная по "домашнему" с соусом томатным</t>
  </si>
  <si>
    <t>Рыба,тушеная в томате с овощами</t>
  </si>
  <si>
    <t xml:space="preserve">Рассольник  Ленинградский </t>
  </si>
  <si>
    <t xml:space="preserve">Щи из свежей капусты с картофелем </t>
  </si>
  <si>
    <t>Суп с макаронными изделиями и картофелем</t>
  </si>
  <si>
    <t>Азу с картофелем</t>
  </si>
  <si>
    <t>Пюре из бобовых с маслом</t>
  </si>
  <si>
    <t xml:space="preserve">Борщ с капустой и картофелем </t>
  </si>
  <si>
    <t>Компот из  свежих плодов</t>
  </si>
  <si>
    <t>Чай с лимоном</t>
  </si>
  <si>
    <t>200/10</t>
  </si>
  <si>
    <t>Напиток из плодов шиповника</t>
  </si>
  <si>
    <t>Тефтели</t>
  </si>
  <si>
    <t>Суп с рыбными консервами</t>
  </si>
  <si>
    <t>Меню приготавливаемых блюд  возрастная категория от 7 лет до 11 лет</t>
  </si>
  <si>
    <t xml:space="preserve">Блины </t>
  </si>
  <si>
    <t>Топпинг (молочный,фруктовый, варенье,джем)</t>
  </si>
  <si>
    <t>294/248</t>
  </si>
  <si>
    <t xml:space="preserve">Пельмени мясные отварные </t>
  </si>
  <si>
    <t>Завтрак(1-й вариант)</t>
  </si>
  <si>
    <t>Обед (2-й вариант)</t>
  </si>
  <si>
    <t>Соус томатный</t>
  </si>
  <si>
    <t>Каша жидкая молочная из манной крупы</t>
  </si>
  <si>
    <t>Чай фруктовый с сахаром (каркаде)</t>
  </si>
  <si>
    <t xml:space="preserve">Йогурт </t>
  </si>
  <si>
    <t>180/5</t>
  </si>
  <si>
    <t>Горошек зеленый консервированный</t>
  </si>
  <si>
    <t>Кондитерское изделие</t>
  </si>
  <si>
    <t>Кисель из сока плодового</t>
  </si>
  <si>
    <t>Запеканка рисовая с творогом</t>
  </si>
  <si>
    <t>Блины /панкейки</t>
  </si>
  <si>
    <t>Чай фруктовый(каркаде) с сахаром</t>
  </si>
  <si>
    <t>Бутерброт с джемом  или  повидлом (40/10)</t>
  </si>
  <si>
    <t>Котлета рубленная из кур, запеченная томатным с соусом</t>
  </si>
  <si>
    <t>Спагетти</t>
  </si>
  <si>
    <t>Соус балоньезе</t>
  </si>
  <si>
    <t>Манты с (соусом в ассортименте)</t>
  </si>
  <si>
    <t>Каша молочная Дружба</t>
  </si>
  <si>
    <t>Бутерброт с сыром (30/10)</t>
  </si>
  <si>
    <t>Ежики с соусом</t>
  </si>
  <si>
    <t>605/248</t>
  </si>
  <si>
    <t>Плов из птицы</t>
  </si>
  <si>
    <t xml:space="preserve">Сырники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</si>
</sst>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164" fontId="2" fillId="0" borderId="3" xfId="0" applyNumberFormat="1" applyFont="1" applyFill="1" applyBorder="1" applyAlignment="1"/>
    <xf numFmtId="164" fontId="2" fillId="0" borderId="4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3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64" fontId="6" fillId="0" borderId="0" xfId="0" applyNumberFormat="1" applyFont="1" applyFill="1" applyAlignment="1">
      <alignment horizontal="center"/>
    </xf>
    <xf numFmtId="0" fontId="11" fillId="0" borderId="0" xfId="0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/>
    <xf numFmtId="0" fontId="4" fillId="0" borderId="3" xfId="0" applyFont="1" applyFill="1" applyBorder="1" applyAlignment="1">
      <alignment horizontal="right" vertical="top" wrapText="1"/>
    </xf>
    <xf numFmtId="164" fontId="1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top" wrapText="1"/>
    </xf>
    <xf numFmtId="2" fontId="9" fillId="0" borderId="0" xfId="0" applyNumberFormat="1" applyFont="1" applyFill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/>
    <xf numFmtId="10" fontId="9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/>
    <xf numFmtId="164" fontId="12" fillId="0" borderId="0" xfId="0" applyNumberFormat="1" applyFont="1" applyFill="1"/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2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/>
    <xf numFmtId="1" fontId="4" fillId="0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" fontId="6" fillId="0" borderId="3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top" wrapText="1"/>
    </xf>
    <xf numFmtId="1" fontId="8" fillId="0" borderId="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1"/>
  <sheetViews>
    <sheetView workbookViewId="0">
      <selection activeCell="L13" sqref="L13"/>
    </sheetView>
  </sheetViews>
  <sheetFormatPr defaultRowHeight="15.75" x14ac:dyDescent="0.25"/>
  <cols>
    <col min="1" max="1" width="57.85546875" style="27" customWidth="1"/>
    <col min="2" max="2" width="10" style="27" customWidth="1"/>
    <col min="3" max="3" width="9" style="44" customWidth="1"/>
    <col min="4" max="4" width="9.7109375" style="30" customWidth="1"/>
    <col min="5" max="6" width="10.7109375" style="30" customWidth="1"/>
    <col min="7" max="7" width="13" style="30" customWidth="1"/>
    <col min="8" max="8" width="12.140625" style="43" customWidth="1"/>
    <col min="9" max="127" width="9.140625" style="27"/>
    <col min="128" max="128" width="7.85546875" style="27" customWidth="1"/>
    <col min="129" max="129" width="57.85546875" style="27" customWidth="1"/>
    <col min="130" max="130" width="10.140625" style="27" customWidth="1"/>
    <col min="131" max="131" width="12.28515625" style="27" customWidth="1"/>
    <col min="132" max="134" width="0" style="27" hidden="1" customWidth="1"/>
    <col min="135" max="135" width="9.7109375" style="27" customWidth="1"/>
    <col min="136" max="137" width="10.7109375" style="27" customWidth="1"/>
    <col min="138" max="138" width="11.85546875" style="27" customWidth="1"/>
    <col min="139" max="139" width="0" style="27" hidden="1" customWidth="1"/>
    <col min="140" max="140" width="9.140625" style="27" customWidth="1"/>
    <col min="141" max="141" width="8" style="27" customWidth="1"/>
    <col min="142" max="142" width="7.5703125" style="27" customWidth="1"/>
    <col min="143" max="143" width="9" style="27" customWidth="1"/>
    <col min="144" max="146" width="9.140625" style="27" customWidth="1"/>
    <col min="147" max="152" width="0" style="27" hidden="1" customWidth="1"/>
    <col min="153" max="383" width="9.140625" style="27"/>
    <col min="384" max="384" width="7.85546875" style="27" customWidth="1"/>
    <col min="385" max="385" width="57.85546875" style="27" customWidth="1"/>
    <col min="386" max="386" width="10.140625" style="27" customWidth="1"/>
    <col min="387" max="387" width="12.28515625" style="27" customWidth="1"/>
    <col min="388" max="390" width="0" style="27" hidden="1" customWidth="1"/>
    <col min="391" max="391" width="9.7109375" style="27" customWidth="1"/>
    <col min="392" max="393" width="10.7109375" style="27" customWidth="1"/>
    <col min="394" max="394" width="11.85546875" style="27" customWidth="1"/>
    <col min="395" max="395" width="0" style="27" hidden="1" customWidth="1"/>
    <col min="396" max="396" width="9.140625" style="27" customWidth="1"/>
    <col min="397" max="397" width="8" style="27" customWidth="1"/>
    <col min="398" max="398" width="7.5703125" style="27" customWidth="1"/>
    <col min="399" max="399" width="9" style="27" customWidth="1"/>
    <col min="400" max="402" width="9.140625" style="27" customWidth="1"/>
    <col min="403" max="408" width="0" style="27" hidden="1" customWidth="1"/>
    <col min="409" max="639" width="9.140625" style="27"/>
    <col min="640" max="640" width="7.85546875" style="27" customWidth="1"/>
    <col min="641" max="641" width="57.85546875" style="27" customWidth="1"/>
    <col min="642" max="642" width="10.140625" style="27" customWidth="1"/>
    <col min="643" max="643" width="12.28515625" style="27" customWidth="1"/>
    <col min="644" max="646" width="0" style="27" hidden="1" customWidth="1"/>
    <col min="647" max="647" width="9.7109375" style="27" customWidth="1"/>
    <col min="648" max="649" width="10.7109375" style="27" customWidth="1"/>
    <col min="650" max="650" width="11.85546875" style="27" customWidth="1"/>
    <col min="651" max="651" width="0" style="27" hidden="1" customWidth="1"/>
    <col min="652" max="652" width="9.140625" style="27" customWidth="1"/>
    <col min="653" max="653" width="8" style="27" customWidth="1"/>
    <col min="654" max="654" width="7.5703125" style="27" customWidth="1"/>
    <col min="655" max="655" width="9" style="27" customWidth="1"/>
    <col min="656" max="658" width="9.140625" style="27" customWidth="1"/>
    <col min="659" max="664" width="0" style="27" hidden="1" customWidth="1"/>
    <col min="665" max="895" width="9.140625" style="27"/>
    <col min="896" max="896" width="7.85546875" style="27" customWidth="1"/>
    <col min="897" max="897" width="57.85546875" style="27" customWidth="1"/>
    <col min="898" max="898" width="10.140625" style="27" customWidth="1"/>
    <col min="899" max="899" width="12.28515625" style="27" customWidth="1"/>
    <col min="900" max="902" width="0" style="27" hidden="1" customWidth="1"/>
    <col min="903" max="903" width="9.7109375" style="27" customWidth="1"/>
    <col min="904" max="905" width="10.7109375" style="27" customWidth="1"/>
    <col min="906" max="906" width="11.85546875" style="27" customWidth="1"/>
    <col min="907" max="907" width="0" style="27" hidden="1" customWidth="1"/>
    <col min="908" max="908" width="9.140625" style="27" customWidth="1"/>
    <col min="909" max="909" width="8" style="27" customWidth="1"/>
    <col min="910" max="910" width="7.5703125" style="27" customWidth="1"/>
    <col min="911" max="911" width="9" style="27" customWidth="1"/>
    <col min="912" max="914" width="9.140625" style="27" customWidth="1"/>
    <col min="915" max="920" width="0" style="27" hidden="1" customWidth="1"/>
    <col min="921" max="1151" width="9.140625" style="27"/>
    <col min="1152" max="1152" width="7.85546875" style="27" customWidth="1"/>
    <col min="1153" max="1153" width="57.85546875" style="27" customWidth="1"/>
    <col min="1154" max="1154" width="10.140625" style="27" customWidth="1"/>
    <col min="1155" max="1155" width="12.28515625" style="27" customWidth="1"/>
    <col min="1156" max="1158" width="0" style="27" hidden="1" customWidth="1"/>
    <col min="1159" max="1159" width="9.7109375" style="27" customWidth="1"/>
    <col min="1160" max="1161" width="10.7109375" style="27" customWidth="1"/>
    <col min="1162" max="1162" width="11.85546875" style="27" customWidth="1"/>
    <col min="1163" max="1163" width="0" style="27" hidden="1" customWidth="1"/>
    <col min="1164" max="1164" width="9.140625" style="27" customWidth="1"/>
    <col min="1165" max="1165" width="8" style="27" customWidth="1"/>
    <col min="1166" max="1166" width="7.5703125" style="27" customWidth="1"/>
    <col min="1167" max="1167" width="9" style="27" customWidth="1"/>
    <col min="1168" max="1170" width="9.140625" style="27" customWidth="1"/>
    <col min="1171" max="1176" width="0" style="27" hidden="1" customWidth="1"/>
    <col min="1177" max="1407" width="9.140625" style="27"/>
    <col min="1408" max="1408" width="7.85546875" style="27" customWidth="1"/>
    <col min="1409" max="1409" width="57.85546875" style="27" customWidth="1"/>
    <col min="1410" max="1410" width="10.140625" style="27" customWidth="1"/>
    <col min="1411" max="1411" width="12.28515625" style="27" customWidth="1"/>
    <col min="1412" max="1414" width="0" style="27" hidden="1" customWidth="1"/>
    <col min="1415" max="1415" width="9.7109375" style="27" customWidth="1"/>
    <col min="1416" max="1417" width="10.7109375" style="27" customWidth="1"/>
    <col min="1418" max="1418" width="11.85546875" style="27" customWidth="1"/>
    <col min="1419" max="1419" width="0" style="27" hidden="1" customWidth="1"/>
    <col min="1420" max="1420" width="9.140625" style="27" customWidth="1"/>
    <col min="1421" max="1421" width="8" style="27" customWidth="1"/>
    <col min="1422" max="1422" width="7.5703125" style="27" customWidth="1"/>
    <col min="1423" max="1423" width="9" style="27" customWidth="1"/>
    <col min="1424" max="1426" width="9.140625" style="27" customWidth="1"/>
    <col min="1427" max="1432" width="0" style="27" hidden="1" customWidth="1"/>
    <col min="1433" max="1663" width="9.140625" style="27"/>
    <col min="1664" max="1664" width="7.85546875" style="27" customWidth="1"/>
    <col min="1665" max="1665" width="57.85546875" style="27" customWidth="1"/>
    <col min="1666" max="1666" width="10.140625" style="27" customWidth="1"/>
    <col min="1667" max="1667" width="12.28515625" style="27" customWidth="1"/>
    <col min="1668" max="1670" width="0" style="27" hidden="1" customWidth="1"/>
    <col min="1671" max="1671" width="9.7109375" style="27" customWidth="1"/>
    <col min="1672" max="1673" width="10.7109375" style="27" customWidth="1"/>
    <col min="1674" max="1674" width="11.85546875" style="27" customWidth="1"/>
    <col min="1675" max="1675" width="0" style="27" hidden="1" customWidth="1"/>
    <col min="1676" max="1676" width="9.140625" style="27" customWidth="1"/>
    <col min="1677" max="1677" width="8" style="27" customWidth="1"/>
    <col min="1678" max="1678" width="7.5703125" style="27" customWidth="1"/>
    <col min="1679" max="1679" width="9" style="27" customWidth="1"/>
    <col min="1680" max="1682" width="9.140625" style="27" customWidth="1"/>
    <col min="1683" max="1688" width="0" style="27" hidden="1" customWidth="1"/>
    <col min="1689" max="1919" width="9.140625" style="27"/>
    <col min="1920" max="1920" width="7.85546875" style="27" customWidth="1"/>
    <col min="1921" max="1921" width="57.85546875" style="27" customWidth="1"/>
    <col min="1922" max="1922" width="10.140625" style="27" customWidth="1"/>
    <col min="1923" max="1923" width="12.28515625" style="27" customWidth="1"/>
    <col min="1924" max="1926" width="0" style="27" hidden="1" customWidth="1"/>
    <col min="1927" max="1927" width="9.7109375" style="27" customWidth="1"/>
    <col min="1928" max="1929" width="10.7109375" style="27" customWidth="1"/>
    <col min="1930" max="1930" width="11.85546875" style="27" customWidth="1"/>
    <col min="1931" max="1931" width="0" style="27" hidden="1" customWidth="1"/>
    <col min="1932" max="1932" width="9.140625" style="27" customWidth="1"/>
    <col min="1933" max="1933" width="8" style="27" customWidth="1"/>
    <col min="1934" max="1934" width="7.5703125" style="27" customWidth="1"/>
    <col min="1935" max="1935" width="9" style="27" customWidth="1"/>
    <col min="1936" max="1938" width="9.140625" style="27" customWidth="1"/>
    <col min="1939" max="1944" width="0" style="27" hidden="1" customWidth="1"/>
    <col min="1945" max="2175" width="9.140625" style="27"/>
    <col min="2176" max="2176" width="7.85546875" style="27" customWidth="1"/>
    <col min="2177" max="2177" width="57.85546875" style="27" customWidth="1"/>
    <col min="2178" max="2178" width="10.140625" style="27" customWidth="1"/>
    <col min="2179" max="2179" width="12.28515625" style="27" customWidth="1"/>
    <col min="2180" max="2182" width="0" style="27" hidden="1" customWidth="1"/>
    <col min="2183" max="2183" width="9.7109375" style="27" customWidth="1"/>
    <col min="2184" max="2185" width="10.7109375" style="27" customWidth="1"/>
    <col min="2186" max="2186" width="11.85546875" style="27" customWidth="1"/>
    <col min="2187" max="2187" width="0" style="27" hidden="1" customWidth="1"/>
    <col min="2188" max="2188" width="9.140625" style="27" customWidth="1"/>
    <col min="2189" max="2189" width="8" style="27" customWidth="1"/>
    <col min="2190" max="2190" width="7.5703125" style="27" customWidth="1"/>
    <col min="2191" max="2191" width="9" style="27" customWidth="1"/>
    <col min="2192" max="2194" width="9.140625" style="27" customWidth="1"/>
    <col min="2195" max="2200" width="0" style="27" hidden="1" customWidth="1"/>
    <col min="2201" max="2431" width="9.140625" style="27"/>
    <col min="2432" max="2432" width="7.85546875" style="27" customWidth="1"/>
    <col min="2433" max="2433" width="57.85546875" style="27" customWidth="1"/>
    <col min="2434" max="2434" width="10.140625" style="27" customWidth="1"/>
    <col min="2435" max="2435" width="12.28515625" style="27" customWidth="1"/>
    <col min="2436" max="2438" width="0" style="27" hidden="1" customWidth="1"/>
    <col min="2439" max="2439" width="9.7109375" style="27" customWidth="1"/>
    <col min="2440" max="2441" width="10.7109375" style="27" customWidth="1"/>
    <col min="2442" max="2442" width="11.85546875" style="27" customWidth="1"/>
    <col min="2443" max="2443" width="0" style="27" hidden="1" customWidth="1"/>
    <col min="2444" max="2444" width="9.140625" style="27" customWidth="1"/>
    <col min="2445" max="2445" width="8" style="27" customWidth="1"/>
    <col min="2446" max="2446" width="7.5703125" style="27" customWidth="1"/>
    <col min="2447" max="2447" width="9" style="27" customWidth="1"/>
    <col min="2448" max="2450" width="9.140625" style="27" customWidth="1"/>
    <col min="2451" max="2456" width="0" style="27" hidden="1" customWidth="1"/>
    <col min="2457" max="2687" width="9.140625" style="27"/>
    <col min="2688" max="2688" width="7.85546875" style="27" customWidth="1"/>
    <col min="2689" max="2689" width="57.85546875" style="27" customWidth="1"/>
    <col min="2690" max="2690" width="10.140625" style="27" customWidth="1"/>
    <col min="2691" max="2691" width="12.28515625" style="27" customWidth="1"/>
    <col min="2692" max="2694" width="0" style="27" hidden="1" customWidth="1"/>
    <col min="2695" max="2695" width="9.7109375" style="27" customWidth="1"/>
    <col min="2696" max="2697" width="10.7109375" style="27" customWidth="1"/>
    <col min="2698" max="2698" width="11.85546875" style="27" customWidth="1"/>
    <col min="2699" max="2699" width="0" style="27" hidden="1" customWidth="1"/>
    <col min="2700" max="2700" width="9.140625" style="27" customWidth="1"/>
    <col min="2701" max="2701" width="8" style="27" customWidth="1"/>
    <col min="2702" max="2702" width="7.5703125" style="27" customWidth="1"/>
    <col min="2703" max="2703" width="9" style="27" customWidth="1"/>
    <col min="2704" max="2706" width="9.140625" style="27" customWidth="1"/>
    <col min="2707" max="2712" width="0" style="27" hidden="1" customWidth="1"/>
    <col min="2713" max="2943" width="9.140625" style="27"/>
    <col min="2944" max="2944" width="7.85546875" style="27" customWidth="1"/>
    <col min="2945" max="2945" width="57.85546875" style="27" customWidth="1"/>
    <col min="2946" max="2946" width="10.140625" style="27" customWidth="1"/>
    <col min="2947" max="2947" width="12.28515625" style="27" customWidth="1"/>
    <col min="2948" max="2950" width="0" style="27" hidden="1" customWidth="1"/>
    <col min="2951" max="2951" width="9.7109375" style="27" customWidth="1"/>
    <col min="2952" max="2953" width="10.7109375" style="27" customWidth="1"/>
    <col min="2954" max="2954" width="11.85546875" style="27" customWidth="1"/>
    <col min="2955" max="2955" width="0" style="27" hidden="1" customWidth="1"/>
    <col min="2956" max="2956" width="9.140625" style="27" customWidth="1"/>
    <col min="2957" max="2957" width="8" style="27" customWidth="1"/>
    <col min="2958" max="2958" width="7.5703125" style="27" customWidth="1"/>
    <col min="2959" max="2959" width="9" style="27" customWidth="1"/>
    <col min="2960" max="2962" width="9.140625" style="27" customWidth="1"/>
    <col min="2963" max="2968" width="0" style="27" hidden="1" customWidth="1"/>
    <col min="2969" max="3199" width="9.140625" style="27"/>
    <col min="3200" max="3200" width="7.85546875" style="27" customWidth="1"/>
    <col min="3201" max="3201" width="57.85546875" style="27" customWidth="1"/>
    <col min="3202" max="3202" width="10.140625" style="27" customWidth="1"/>
    <col min="3203" max="3203" width="12.28515625" style="27" customWidth="1"/>
    <col min="3204" max="3206" width="0" style="27" hidden="1" customWidth="1"/>
    <col min="3207" max="3207" width="9.7109375" style="27" customWidth="1"/>
    <col min="3208" max="3209" width="10.7109375" style="27" customWidth="1"/>
    <col min="3210" max="3210" width="11.85546875" style="27" customWidth="1"/>
    <col min="3211" max="3211" width="0" style="27" hidden="1" customWidth="1"/>
    <col min="3212" max="3212" width="9.140625" style="27" customWidth="1"/>
    <col min="3213" max="3213" width="8" style="27" customWidth="1"/>
    <col min="3214" max="3214" width="7.5703125" style="27" customWidth="1"/>
    <col min="3215" max="3215" width="9" style="27" customWidth="1"/>
    <col min="3216" max="3218" width="9.140625" style="27" customWidth="1"/>
    <col min="3219" max="3224" width="0" style="27" hidden="1" customWidth="1"/>
    <col min="3225" max="3455" width="9.140625" style="27"/>
    <col min="3456" max="3456" width="7.85546875" style="27" customWidth="1"/>
    <col min="3457" max="3457" width="57.85546875" style="27" customWidth="1"/>
    <col min="3458" max="3458" width="10.140625" style="27" customWidth="1"/>
    <col min="3459" max="3459" width="12.28515625" style="27" customWidth="1"/>
    <col min="3460" max="3462" width="0" style="27" hidden="1" customWidth="1"/>
    <col min="3463" max="3463" width="9.7109375" style="27" customWidth="1"/>
    <col min="3464" max="3465" width="10.7109375" style="27" customWidth="1"/>
    <col min="3466" max="3466" width="11.85546875" style="27" customWidth="1"/>
    <col min="3467" max="3467" width="0" style="27" hidden="1" customWidth="1"/>
    <col min="3468" max="3468" width="9.140625" style="27" customWidth="1"/>
    <col min="3469" max="3469" width="8" style="27" customWidth="1"/>
    <col min="3470" max="3470" width="7.5703125" style="27" customWidth="1"/>
    <col min="3471" max="3471" width="9" style="27" customWidth="1"/>
    <col min="3472" max="3474" width="9.140625" style="27" customWidth="1"/>
    <col min="3475" max="3480" width="0" style="27" hidden="1" customWidth="1"/>
    <col min="3481" max="3711" width="9.140625" style="27"/>
    <col min="3712" max="3712" width="7.85546875" style="27" customWidth="1"/>
    <col min="3713" max="3713" width="57.85546875" style="27" customWidth="1"/>
    <col min="3714" max="3714" width="10.140625" style="27" customWidth="1"/>
    <col min="3715" max="3715" width="12.28515625" style="27" customWidth="1"/>
    <col min="3716" max="3718" width="0" style="27" hidden="1" customWidth="1"/>
    <col min="3719" max="3719" width="9.7109375" style="27" customWidth="1"/>
    <col min="3720" max="3721" width="10.7109375" style="27" customWidth="1"/>
    <col min="3722" max="3722" width="11.85546875" style="27" customWidth="1"/>
    <col min="3723" max="3723" width="0" style="27" hidden="1" customWidth="1"/>
    <col min="3724" max="3724" width="9.140625" style="27" customWidth="1"/>
    <col min="3725" max="3725" width="8" style="27" customWidth="1"/>
    <col min="3726" max="3726" width="7.5703125" style="27" customWidth="1"/>
    <col min="3727" max="3727" width="9" style="27" customWidth="1"/>
    <col min="3728" max="3730" width="9.140625" style="27" customWidth="1"/>
    <col min="3731" max="3736" width="0" style="27" hidden="1" customWidth="1"/>
    <col min="3737" max="3967" width="9.140625" style="27"/>
    <col min="3968" max="3968" width="7.85546875" style="27" customWidth="1"/>
    <col min="3969" max="3969" width="57.85546875" style="27" customWidth="1"/>
    <col min="3970" max="3970" width="10.140625" style="27" customWidth="1"/>
    <col min="3971" max="3971" width="12.28515625" style="27" customWidth="1"/>
    <col min="3972" max="3974" width="0" style="27" hidden="1" customWidth="1"/>
    <col min="3975" max="3975" width="9.7109375" style="27" customWidth="1"/>
    <col min="3976" max="3977" width="10.7109375" style="27" customWidth="1"/>
    <col min="3978" max="3978" width="11.85546875" style="27" customWidth="1"/>
    <col min="3979" max="3979" width="0" style="27" hidden="1" customWidth="1"/>
    <col min="3980" max="3980" width="9.140625" style="27" customWidth="1"/>
    <col min="3981" max="3981" width="8" style="27" customWidth="1"/>
    <col min="3982" max="3982" width="7.5703125" style="27" customWidth="1"/>
    <col min="3983" max="3983" width="9" style="27" customWidth="1"/>
    <col min="3984" max="3986" width="9.140625" style="27" customWidth="1"/>
    <col min="3987" max="3992" width="0" style="27" hidden="1" customWidth="1"/>
    <col min="3993" max="4223" width="9.140625" style="27"/>
    <col min="4224" max="4224" width="7.85546875" style="27" customWidth="1"/>
    <col min="4225" max="4225" width="57.85546875" style="27" customWidth="1"/>
    <col min="4226" max="4226" width="10.140625" style="27" customWidth="1"/>
    <col min="4227" max="4227" width="12.28515625" style="27" customWidth="1"/>
    <col min="4228" max="4230" width="0" style="27" hidden="1" customWidth="1"/>
    <col min="4231" max="4231" width="9.7109375" style="27" customWidth="1"/>
    <col min="4232" max="4233" width="10.7109375" style="27" customWidth="1"/>
    <col min="4234" max="4234" width="11.85546875" style="27" customWidth="1"/>
    <col min="4235" max="4235" width="0" style="27" hidden="1" customWidth="1"/>
    <col min="4236" max="4236" width="9.140625" style="27" customWidth="1"/>
    <col min="4237" max="4237" width="8" style="27" customWidth="1"/>
    <col min="4238" max="4238" width="7.5703125" style="27" customWidth="1"/>
    <col min="4239" max="4239" width="9" style="27" customWidth="1"/>
    <col min="4240" max="4242" width="9.140625" style="27" customWidth="1"/>
    <col min="4243" max="4248" width="0" style="27" hidden="1" customWidth="1"/>
    <col min="4249" max="4479" width="9.140625" style="27"/>
    <col min="4480" max="4480" width="7.85546875" style="27" customWidth="1"/>
    <col min="4481" max="4481" width="57.85546875" style="27" customWidth="1"/>
    <col min="4482" max="4482" width="10.140625" style="27" customWidth="1"/>
    <col min="4483" max="4483" width="12.28515625" style="27" customWidth="1"/>
    <col min="4484" max="4486" width="0" style="27" hidden="1" customWidth="1"/>
    <col min="4487" max="4487" width="9.7109375" style="27" customWidth="1"/>
    <col min="4488" max="4489" width="10.7109375" style="27" customWidth="1"/>
    <col min="4490" max="4490" width="11.85546875" style="27" customWidth="1"/>
    <col min="4491" max="4491" width="0" style="27" hidden="1" customWidth="1"/>
    <col min="4492" max="4492" width="9.140625" style="27" customWidth="1"/>
    <col min="4493" max="4493" width="8" style="27" customWidth="1"/>
    <col min="4494" max="4494" width="7.5703125" style="27" customWidth="1"/>
    <col min="4495" max="4495" width="9" style="27" customWidth="1"/>
    <col min="4496" max="4498" width="9.140625" style="27" customWidth="1"/>
    <col min="4499" max="4504" width="0" style="27" hidden="1" customWidth="1"/>
    <col min="4505" max="4735" width="9.140625" style="27"/>
    <col min="4736" max="4736" width="7.85546875" style="27" customWidth="1"/>
    <col min="4737" max="4737" width="57.85546875" style="27" customWidth="1"/>
    <col min="4738" max="4738" width="10.140625" style="27" customWidth="1"/>
    <col min="4739" max="4739" width="12.28515625" style="27" customWidth="1"/>
    <col min="4740" max="4742" width="0" style="27" hidden="1" customWidth="1"/>
    <col min="4743" max="4743" width="9.7109375" style="27" customWidth="1"/>
    <col min="4744" max="4745" width="10.7109375" style="27" customWidth="1"/>
    <col min="4746" max="4746" width="11.85546875" style="27" customWidth="1"/>
    <col min="4747" max="4747" width="0" style="27" hidden="1" customWidth="1"/>
    <col min="4748" max="4748" width="9.140625" style="27" customWidth="1"/>
    <col min="4749" max="4749" width="8" style="27" customWidth="1"/>
    <col min="4750" max="4750" width="7.5703125" style="27" customWidth="1"/>
    <col min="4751" max="4751" width="9" style="27" customWidth="1"/>
    <col min="4752" max="4754" width="9.140625" style="27" customWidth="1"/>
    <col min="4755" max="4760" width="0" style="27" hidden="1" customWidth="1"/>
    <col min="4761" max="4991" width="9.140625" style="27"/>
    <col min="4992" max="4992" width="7.85546875" style="27" customWidth="1"/>
    <col min="4993" max="4993" width="57.85546875" style="27" customWidth="1"/>
    <col min="4994" max="4994" width="10.140625" style="27" customWidth="1"/>
    <col min="4995" max="4995" width="12.28515625" style="27" customWidth="1"/>
    <col min="4996" max="4998" width="0" style="27" hidden="1" customWidth="1"/>
    <col min="4999" max="4999" width="9.7109375" style="27" customWidth="1"/>
    <col min="5000" max="5001" width="10.7109375" style="27" customWidth="1"/>
    <col min="5002" max="5002" width="11.85546875" style="27" customWidth="1"/>
    <col min="5003" max="5003" width="0" style="27" hidden="1" customWidth="1"/>
    <col min="5004" max="5004" width="9.140625" style="27" customWidth="1"/>
    <col min="5005" max="5005" width="8" style="27" customWidth="1"/>
    <col min="5006" max="5006" width="7.5703125" style="27" customWidth="1"/>
    <col min="5007" max="5007" width="9" style="27" customWidth="1"/>
    <col min="5008" max="5010" width="9.140625" style="27" customWidth="1"/>
    <col min="5011" max="5016" width="0" style="27" hidden="1" customWidth="1"/>
    <col min="5017" max="5247" width="9.140625" style="27"/>
    <col min="5248" max="5248" width="7.85546875" style="27" customWidth="1"/>
    <col min="5249" max="5249" width="57.85546875" style="27" customWidth="1"/>
    <col min="5250" max="5250" width="10.140625" style="27" customWidth="1"/>
    <col min="5251" max="5251" width="12.28515625" style="27" customWidth="1"/>
    <col min="5252" max="5254" width="0" style="27" hidden="1" customWidth="1"/>
    <col min="5255" max="5255" width="9.7109375" style="27" customWidth="1"/>
    <col min="5256" max="5257" width="10.7109375" style="27" customWidth="1"/>
    <col min="5258" max="5258" width="11.85546875" style="27" customWidth="1"/>
    <col min="5259" max="5259" width="0" style="27" hidden="1" customWidth="1"/>
    <col min="5260" max="5260" width="9.140625" style="27" customWidth="1"/>
    <col min="5261" max="5261" width="8" style="27" customWidth="1"/>
    <col min="5262" max="5262" width="7.5703125" style="27" customWidth="1"/>
    <col min="5263" max="5263" width="9" style="27" customWidth="1"/>
    <col min="5264" max="5266" width="9.140625" style="27" customWidth="1"/>
    <col min="5267" max="5272" width="0" style="27" hidden="1" customWidth="1"/>
    <col min="5273" max="5503" width="9.140625" style="27"/>
    <col min="5504" max="5504" width="7.85546875" style="27" customWidth="1"/>
    <col min="5505" max="5505" width="57.85546875" style="27" customWidth="1"/>
    <col min="5506" max="5506" width="10.140625" style="27" customWidth="1"/>
    <col min="5507" max="5507" width="12.28515625" style="27" customWidth="1"/>
    <col min="5508" max="5510" width="0" style="27" hidden="1" customWidth="1"/>
    <col min="5511" max="5511" width="9.7109375" style="27" customWidth="1"/>
    <col min="5512" max="5513" width="10.7109375" style="27" customWidth="1"/>
    <col min="5514" max="5514" width="11.85546875" style="27" customWidth="1"/>
    <col min="5515" max="5515" width="0" style="27" hidden="1" customWidth="1"/>
    <col min="5516" max="5516" width="9.140625" style="27" customWidth="1"/>
    <col min="5517" max="5517" width="8" style="27" customWidth="1"/>
    <col min="5518" max="5518" width="7.5703125" style="27" customWidth="1"/>
    <col min="5519" max="5519" width="9" style="27" customWidth="1"/>
    <col min="5520" max="5522" width="9.140625" style="27" customWidth="1"/>
    <col min="5523" max="5528" width="0" style="27" hidden="1" customWidth="1"/>
    <col min="5529" max="5759" width="9.140625" style="27"/>
    <col min="5760" max="5760" width="7.85546875" style="27" customWidth="1"/>
    <col min="5761" max="5761" width="57.85546875" style="27" customWidth="1"/>
    <col min="5762" max="5762" width="10.140625" style="27" customWidth="1"/>
    <col min="5763" max="5763" width="12.28515625" style="27" customWidth="1"/>
    <col min="5764" max="5766" width="0" style="27" hidden="1" customWidth="1"/>
    <col min="5767" max="5767" width="9.7109375" style="27" customWidth="1"/>
    <col min="5768" max="5769" width="10.7109375" style="27" customWidth="1"/>
    <col min="5770" max="5770" width="11.85546875" style="27" customWidth="1"/>
    <col min="5771" max="5771" width="0" style="27" hidden="1" customWidth="1"/>
    <col min="5772" max="5772" width="9.140625" style="27" customWidth="1"/>
    <col min="5773" max="5773" width="8" style="27" customWidth="1"/>
    <col min="5774" max="5774" width="7.5703125" style="27" customWidth="1"/>
    <col min="5775" max="5775" width="9" style="27" customWidth="1"/>
    <col min="5776" max="5778" width="9.140625" style="27" customWidth="1"/>
    <col min="5779" max="5784" width="0" style="27" hidden="1" customWidth="1"/>
    <col min="5785" max="6015" width="9.140625" style="27"/>
    <col min="6016" max="6016" width="7.85546875" style="27" customWidth="1"/>
    <col min="6017" max="6017" width="57.85546875" style="27" customWidth="1"/>
    <col min="6018" max="6018" width="10.140625" style="27" customWidth="1"/>
    <col min="6019" max="6019" width="12.28515625" style="27" customWidth="1"/>
    <col min="6020" max="6022" width="0" style="27" hidden="1" customWidth="1"/>
    <col min="6023" max="6023" width="9.7109375" style="27" customWidth="1"/>
    <col min="6024" max="6025" width="10.7109375" style="27" customWidth="1"/>
    <col min="6026" max="6026" width="11.85546875" style="27" customWidth="1"/>
    <col min="6027" max="6027" width="0" style="27" hidden="1" customWidth="1"/>
    <col min="6028" max="6028" width="9.140625" style="27" customWidth="1"/>
    <col min="6029" max="6029" width="8" style="27" customWidth="1"/>
    <col min="6030" max="6030" width="7.5703125" style="27" customWidth="1"/>
    <col min="6031" max="6031" width="9" style="27" customWidth="1"/>
    <col min="6032" max="6034" width="9.140625" style="27" customWidth="1"/>
    <col min="6035" max="6040" width="0" style="27" hidden="1" customWidth="1"/>
    <col min="6041" max="6271" width="9.140625" style="27"/>
    <col min="6272" max="6272" width="7.85546875" style="27" customWidth="1"/>
    <col min="6273" max="6273" width="57.85546875" style="27" customWidth="1"/>
    <col min="6274" max="6274" width="10.140625" style="27" customWidth="1"/>
    <col min="6275" max="6275" width="12.28515625" style="27" customWidth="1"/>
    <col min="6276" max="6278" width="0" style="27" hidden="1" customWidth="1"/>
    <col min="6279" max="6279" width="9.7109375" style="27" customWidth="1"/>
    <col min="6280" max="6281" width="10.7109375" style="27" customWidth="1"/>
    <col min="6282" max="6282" width="11.85546875" style="27" customWidth="1"/>
    <col min="6283" max="6283" width="0" style="27" hidden="1" customWidth="1"/>
    <col min="6284" max="6284" width="9.140625" style="27" customWidth="1"/>
    <col min="6285" max="6285" width="8" style="27" customWidth="1"/>
    <col min="6286" max="6286" width="7.5703125" style="27" customWidth="1"/>
    <col min="6287" max="6287" width="9" style="27" customWidth="1"/>
    <col min="6288" max="6290" width="9.140625" style="27" customWidth="1"/>
    <col min="6291" max="6296" width="0" style="27" hidden="1" customWidth="1"/>
    <col min="6297" max="6527" width="9.140625" style="27"/>
    <col min="6528" max="6528" width="7.85546875" style="27" customWidth="1"/>
    <col min="6529" max="6529" width="57.85546875" style="27" customWidth="1"/>
    <col min="6530" max="6530" width="10.140625" style="27" customWidth="1"/>
    <col min="6531" max="6531" width="12.28515625" style="27" customWidth="1"/>
    <col min="6532" max="6534" width="0" style="27" hidden="1" customWidth="1"/>
    <col min="6535" max="6535" width="9.7109375" style="27" customWidth="1"/>
    <col min="6536" max="6537" width="10.7109375" style="27" customWidth="1"/>
    <col min="6538" max="6538" width="11.85546875" style="27" customWidth="1"/>
    <col min="6539" max="6539" width="0" style="27" hidden="1" customWidth="1"/>
    <col min="6540" max="6540" width="9.140625" style="27" customWidth="1"/>
    <col min="6541" max="6541" width="8" style="27" customWidth="1"/>
    <col min="6542" max="6542" width="7.5703125" style="27" customWidth="1"/>
    <col min="6543" max="6543" width="9" style="27" customWidth="1"/>
    <col min="6544" max="6546" width="9.140625" style="27" customWidth="1"/>
    <col min="6547" max="6552" width="0" style="27" hidden="1" customWidth="1"/>
    <col min="6553" max="6783" width="9.140625" style="27"/>
    <col min="6784" max="6784" width="7.85546875" style="27" customWidth="1"/>
    <col min="6785" max="6785" width="57.85546875" style="27" customWidth="1"/>
    <col min="6786" max="6786" width="10.140625" style="27" customWidth="1"/>
    <col min="6787" max="6787" width="12.28515625" style="27" customWidth="1"/>
    <col min="6788" max="6790" width="0" style="27" hidden="1" customWidth="1"/>
    <col min="6791" max="6791" width="9.7109375" style="27" customWidth="1"/>
    <col min="6792" max="6793" width="10.7109375" style="27" customWidth="1"/>
    <col min="6794" max="6794" width="11.85546875" style="27" customWidth="1"/>
    <col min="6795" max="6795" width="0" style="27" hidden="1" customWidth="1"/>
    <col min="6796" max="6796" width="9.140625" style="27" customWidth="1"/>
    <col min="6797" max="6797" width="8" style="27" customWidth="1"/>
    <col min="6798" max="6798" width="7.5703125" style="27" customWidth="1"/>
    <col min="6799" max="6799" width="9" style="27" customWidth="1"/>
    <col min="6800" max="6802" width="9.140625" style="27" customWidth="1"/>
    <col min="6803" max="6808" width="0" style="27" hidden="1" customWidth="1"/>
    <col min="6809" max="7039" width="9.140625" style="27"/>
    <col min="7040" max="7040" width="7.85546875" style="27" customWidth="1"/>
    <col min="7041" max="7041" width="57.85546875" style="27" customWidth="1"/>
    <col min="7042" max="7042" width="10.140625" style="27" customWidth="1"/>
    <col min="7043" max="7043" width="12.28515625" style="27" customWidth="1"/>
    <col min="7044" max="7046" width="0" style="27" hidden="1" customWidth="1"/>
    <col min="7047" max="7047" width="9.7109375" style="27" customWidth="1"/>
    <col min="7048" max="7049" width="10.7109375" style="27" customWidth="1"/>
    <col min="7050" max="7050" width="11.85546875" style="27" customWidth="1"/>
    <col min="7051" max="7051" width="0" style="27" hidden="1" customWidth="1"/>
    <col min="7052" max="7052" width="9.140625" style="27" customWidth="1"/>
    <col min="7053" max="7053" width="8" style="27" customWidth="1"/>
    <col min="7054" max="7054" width="7.5703125" style="27" customWidth="1"/>
    <col min="7055" max="7055" width="9" style="27" customWidth="1"/>
    <col min="7056" max="7058" width="9.140625" style="27" customWidth="1"/>
    <col min="7059" max="7064" width="0" style="27" hidden="1" customWidth="1"/>
    <col min="7065" max="7295" width="9.140625" style="27"/>
    <col min="7296" max="7296" width="7.85546875" style="27" customWidth="1"/>
    <col min="7297" max="7297" width="57.85546875" style="27" customWidth="1"/>
    <col min="7298" max="7298" width="10.140625" style="27" customWidth="1"/>
    <col min="7299" max="7299" width="12.28515625" style="27" customWidth="1"/>
    <col min="7300" max="7302" width="0" style="27" hidden="1" customWidth="1"/>
    <col min="7303" max="7303" width="9.7109375" style="27" customWidth="1"/>
    <col min="7304" max="7305" width="10.7109375" style="27" customWidth="1"/>
    <col min="7306" max="7306" width="11.85546875" style="27" customWidth="1"/>
    <col min="7307" max="7307" width="0" style="27" hidden="1" customWidth="1"/>
    <col min="7308" max="7308" width="9.140625" style="27" customWidth="1"/>
    <col min="7309" max="7309" width="8" style="27" customWidth="1"/>
    <col min="7310" max="7310" width="7.5703125" style="27" customWidth="1"/>
    <col min="7311" max="7311" width="9" style="27" customWidth="1"/>
    <col min="7312" max="7314" width="9.140625" style="27" customWidth="1"/>
    <col min="7315" max="7320" width="0" style="27" hidden="1" customWidth="1"/>
    <col min="7321" max="7551" width="9.140625" style="27"/>
    <col min="7552" max="7552" width="7.85546875" style="27" customWidth="1"/>
    <col min="7553" max="7553" width="57.85546875" style="27" customWidth="1"/>
    <col min="7554" max="7554" width="10.140625" style="27" customWidth="1"/>
    <col min="7555" max="7555" width="12.28515625" style="27" customWidth="1"/>
    <col min="7556" max="7558" width="0" style="27" hidden="1" customWidth="1"/>
    <col min="7559" max="7559" width="9.7109375" style="27" customWidth="1"/>
    <col min="7560" max="7561" width="10.7109375" style="27" customWidth="1"/>
    <col min="7562" max="7562" width="11.85546875" style="27" customWidth="1"/>
    <col min="7563" max="7563" width="0" style="27" hidden="1" customWidth="1"/>
    <col min="7564" max="7564" width="9.140625" style="27" customWidth="1"/>
    <col min="7565" max="7565" width="8" style="27" customWidth="1"/>
    <col min="7566" max="7566" width="7.5703125" style="27" customWidth="1"/>
    <col min="7567" max="7567" width="9" style="27" customWidth="1"/>
    <col min="7568" max="7570" width="9.140625" style="27" customWidth="1"/>
    <col min="7571" max="7576" width="0" style="27" hidden="1" customWidth="1"/>
    <col min="7577" max="7807" width="9.140625" style="27"/>
    <col min="7808" max="7808" width="7.85546875" style="27" customWidth="1"/>
    <col min="7809" max="7809" width="57.85546875" style="27" customWidth="1"/>
    <col min="7810" max="7810" width="10.140625" style="27" customWidth="1"/>
    <col min="7811" max="7811" width="12.28515625" style="27" customWidth="1"/>
    <col min="7812" max="7814" width="0" style="27" hidden="1" customWidth="1"/>
    <col min="7815" max="7815" width="9.7109375" style="27" customWidth="1"/>
    <col min="7816" max="7817" width="10.7109375" style="27" customWidth="1"/>
    <col min="7818" max="7818" width="11.85546875" style="27" customWidth="1"/>
    <col min="7819" max="7819" width="0" style="27" hidden="1" customWidth="1"/>
    <col min="7820" max="7820" width="9.140625" style="27" customWidth="1"/>
    <col min="7821" max="7821" width="8" style="27" customWidth="1"/>
    <col min="7822" max="7822" width="7.5703125" style="27" customWidth="1"/>
    <col min="7823" max="7823" width="9" style="27" customWidth="1"/>
    <col min="7824" max="7826" width="9.140625" style="27" customWidth="1"/>
    <col min="7827" max="7832" width="0" style="27" hidden="1" customWidth="1"/>
    <col min="7833" max="8063" width="9.140625" style="27"/>
    <col min="8064" max="8064" width="7.85546875" style="27" customWidth="1"/>
    <col min="8065" max="8065" width="57.85546875" style="27" customWidth="1"/>
    <col min="8066" max="8066" width="10.140625" style="27" customWidth="1"/>
    <col min="8067" max="8067" width="12.28515625" style="27" customWidth="1"/>
    <col min="8068" max="8070" width="0" style="27" hidden="1" customWidth="1"/>
    <col min="8071" max="8071" width="9.7109375" style="27" customWidth="1"/>
    <col min="8072" max="8073" width="10.7109375" style="27" customWidth="1"/>
    <col min="8074" max="8074" width="11.85546875" style="27" customWidth="1"/>
    <col min="8075" max="8075" width="0" style="27" hidden="1" customWidth="1"/>
    <col min="8076" max="8076" width="9.140625" style="27" customWidth="1"/>
    <col min="8077" max="8077" width="8" style="27" customWidth="1"/>
    <col min="8078" max="8078" width="7.5703125" style="27" customWidth="1"/>
    <col min="8079" max="8079" width="9" style="27" customWidth="1"/>
    <col min="8080" max="8082" width="9.140625" style="27" customWidth="1"/>
    <col min="8083" max="8088" width="0" style="27" hidden="1" customWidth="1"/>
    <col min="8089" max="8319" width="9.140625" style="27"/>
    <col min="8320" max="8320" width="7.85546875" style="27" customWidth="1"/>
    <col min="8321" max="8321" width="57.85546875" style="27" customWidth="1"/>
    <col min="8322" max="8322" width="10.140625" style="27" customWidth="1"/>
    <col min="8323" max="8323" width="12.28515625" style="27" customWidth="1"/>
    <col min="8324" max="8326" width="0" style="27" hidden="1" customWidth="1"/>
    <col min="8327" max="8327" width="9.7109375" style="27" customWidth="1"/>
    <col min="8328" max="8329" width="10.7109375" style="27" customWidth="1"/>
    <col min="8330" max="8330" width="11.85546875" style="27" customWidth="1"/>
    <col min="8331" max="8331" width="0" style="27" hidden="1" customWidth="1"/>
    <col min="8332" max="8332" width="9.140625" style="27" customWidth="1"/>
    <col min="8333" max="8333" width="8" style="27" customWidth="1"/>
    <col min="8334" max="8334" width="7.5703125" style="27" customWidth="1"/>
    <col min="8335" max="8335" width="9" style="27" customWidth="1"/>
    <col min="8336" max="8338" width="9.140625" style="27" customWidth="1"/>
    <col min="8339" max="8344" width="0" style="27" hidden="1" customWidth="1"/>
    <col min="8345" max="8575" width="9.140625" style="27"/>
    <col min="8576" max="8576" width="7.85546875" style="27" customWidth="1"/>
    <col min="8577" max="8577" width="57.85546875" style="27" customWidth="1"/>
    <col min="8578" max="8578" width="10.140625" style="27" customWidth="1"/>
    <col min="8579" max="8579" width="12.28515625" style="27" customWidth="1"/>
    <col min="8580" max="8582" width="0" style="27" hidden="1" customWidth="1"/>
    <col min="8583" max="8583" width="9.7109375" style="27" customWidth="1"/>
    <col min="8584" max="8585" width="10.7109375" style="27" customWidth="1"/>
    <col min="8586" max="8586" width="11.85546875" style="27" customWidth="1"/>
    <col min="8587" max="8587" width="0" style="27" hidden="1" customWidth="1"/>
    <col min="8588" max="8588" width="9.140625" style="27" customWidth="1"/>
    <col min="8589" max="8589" width="8" style="27" customWidth="1"/>
    <col min="8590" max="8590" width="7.5703125" style="27" customWidth="1"/>
    <col min="8591" max="8591" width="9" style="27" customWidth="1"/>
    <col min="8592" max="8594" width="9.140625" style="27" customWidth="1"/>
    <col min="8595" max="8600" width="0" style="27" hidden="1" customWidth="1"/>
    <col min="8601" max="8831" width="9.140625" style="27"/>
    <col min="8832" max="8832" width="7.85546875" style="27" customWidth="1"/>
    <col min="8833" max="8833" width="57.85546875" style="27" customWidth="1"/>
    <col min="8834" max="8834" width="10.140625" style="27" customWidth="1"/>
    <col min="8835" max="8835" width="12.28515625" style="27" customWidth="1"/>
    <col min="8836" max="8838" width="0" style="27" hidden="1" customWidth="1"/>
    <col min="8839" max="8839" width="9.7109375" style="27" customWidth="1"/>
    <col min="8840" max="8841" width="10.7109375" style="27" customWidth="1"/>
    <col min="8842" max="8842" width="11.85546875" style="27" customWidth="1"/>
    <col min="8843" max="8843" width="0" style="27" hidden="1" customWidth="1"/>
    <col min="8844" max="8844" width="9.140625" style="27" customWidth="1"/>
    <col min="8845" max="8845" width="8" style="27" customWidth="1"/>
    <col min="8846" max="8846" width="7.5703125" style="27" customWidth="1"/>
    <col min="8847" max="8847" width="9" style="27" customWidth="1"/>
    <col min="8848" max="8850" width="9.140625" style="27" customWidth="1"/>
    <col min="8851" max="8856" width="0" style="27" hidden="1" customWidth="1"/>
    <col min="8857" max="9087" width="9.140625" style="27"/>
    <col min="9088" max="9088" width="7.85546875" style="27" customWidth="1"/>
    <col min="9089" max="9089" width="57.85546875" style="27" customWidth="1"/>
    <col min="9090" max="9090" width="10.140625" style="27" customWidth="1"/>
    <col min="9091" max="9091" width="12.28515625" style="27" customWidth="1"/>
    <col min="9092" max="9094" width="0" style="27" hidden="1" customWidth="1"/>
    <col min="9095" max="9095" width="9.7109375" style="27" customWidth="1"/>
    <col min="9096" max="9097" width="10.7109375" style="27" customWidth="1"/>
    <col min="9098" max="9098" width="11.85546875" style="27" customWidth="1"/>
    <col min="9099" max="9099" width="0" style="27" hidden="1" customWidth="1"/>
    <col min="9100" max="9100" width="9.140625" style="27" customWidth="1"/>
    <col min="9101" max="9101" width="8" style="27" customWidth="1"/>
    <col min="9102" max="9102" width="7.5703125" style="27" customWidth="1"/>
    <col min="9103" max="9103" width="9" style="27" customWidth="1"/>
    <col min="9104" max="9106" width="9.140625" style="27" customWidth="1"/>
    <col min="9107" max="9112" width="0" style="27" hidden="1" customWidth="1"/>
    <col min="9113" max="9343" width="9.140625" style="27"/>
    <col min="9344" max="9344" width="7.85546875" style="27" customWidth="1"/>
    <col min="9345" max="9345" width="57.85546875" style="27" customWidth="1"/>
    <col min="9346" max="9346" width="10.140625" style="27" customWidth="1"/>
    <col min="9347" max="9347" width="12.28515625" style="27" customWidth="1"/>
    <col min="9348" max="9350" width="0" style="27" hidden="1" customWidth="1"/>
    <col min="9351" max="9351" width="9.7109375" style="27" customWidth="1"/>
    <col min="9352" max="9353" width="10.7109375" style="27" customWidth="1"/>
    <col min="9354" max="9354" width="11.85546875" style="27" customWidth="1"/>
    <col min="9355" max="9355" width="0" style="27" hidden="1" customWidth="1"/>
    <col min="9356" max="9356" width="9.140625" style="27" customWidth="1"/>
    <col min="9357" max="9357" width="8" style="27" customWidth="1"/>
    <col min="9358" max="9358" width="7.5703125" style="27" customWidth="1"/>
    <col min="9359" max="9359" width="9" style="27" customWidth="1"/>
    <col min="9360" max="9362" width="9.140625" style="27" customWidth="1"/>
    <col min="9363" max="9368" width="0" style="27" hidden="1" customWidth="1"/>
    <col min="9369" max="9599" width="9.140625" style="27"/>
    <col min="9600" max="9600" width="7.85546875" style="27" customWidth="1"/>
    <col min="9601" max="9601" width="57.85546875" style="27" customWidth="1"/>
    <col min="9602" max="9602" width="10.140625" style="27" customWidth="1"/>
    <col min="9603" max="9603" width="12.28515625" style="27" customWidth="1"/>
    <col min="9604" max="9606" width="0" style="27" hidden="1" customWidth="1"/>
    <col min="9607" max="9607" width="9.7109375" style="27" customWidth="1"/>
    <col min="9608" max="9609" width="10.7109375" style="27" customWidth="1"/>
    <col min="9610" max="9610" width="11.85546875" style="27" customWidth="1"/>
    <col min="9611" max="9611" width="0" style="27" hidden="1" customWidth="1"/>
    <col min="9612" max="9612" width="9.140625" style="27" customWidth="1"/>
    <col min="9613" max="9613" width="8" style="27" customWidth="1"/>
    <col min="9614" max="9614" width="7.5703125" style="27" customWidth="1"/>
    <col min="9615" max="9615" width="9" style="27" customWidth="1"/>
    <col min="9616" max="9618" width="9.140625" style="27" customWidth="1"/>
    <col min="9619" max="9624" width="0" style="27" hidden="1" customWidth="1"/>
    <col min="9625" max="9855" width="9.140625" style="27"/>
    <col min="9856" max="9856" width="7.85546875" style="27" customWidth="1"/>
    <col min="9857" max="9857" width="57.85546875" style="27" customWidth="1"/>
    <col min="9858" max="9858" width="10.140625" style="27" customWidth="1"/>
    <col min="9859" max="9859" width="12.28515625" style="27" customWidth="1"/>
    <col min="9860" max="9862" width="0" style="27" hidden="1" customWidth="1"/>
    <col min="9863" max="9863" width="9.7109375" style="27" customWidth="1"/>
    <col min="9864" max="9865" width="10.7109375" style="27" customWidth="1"/>
    <col min="9866" max="9866" width="11.85546875" style="27" customWidth="1"/>
    <col min="9867" max="9867" width="0" style="27" hidden="1" customWidth="1"/>
    <col min="9868" max="9868" width="9.140625" style="27" customWidth="1"/>
    <col min="9869" max="9869" width="8" style="27" customWidth="1"/>
    <col min="9870" max="9870" width="7.5703125" style="27" customWidth="1"/>
    <col min="9871" max="9871" width="9" style="27" customWidth="1"/>
    <col min="9872" max="9874" width="9.140625" style="27" customWidth="1"/>
    <col min="9875" max="9880" width="0" style="27" hidden="1" customWidth="1"/>
    <col min="9881" max="10111" width="9.140625" style="27"/>
    <col min="10112" max="10112" width="7.85546875" style="27" customWidth="1"/>
    <col min="10113" max="10113" width="57.85546875" style="27" customWidth="1"/>
    <col min="10114" max="10114" width="10.140625" style="27" customWidth="1"/>
    <col min="10115" max="10115" width="12.28515625" style="27" customWidth="1"/>
    <col min="10116" max="10118" width="0" style="27" hidden="1" customWidth="1"/>
    <col min="10119" max="10119" width="9.7109375" style="27" customWidth="1"/>
    <col min="10120" max="10121" width="10.7109375" style="27" customWidth="1"/>
    <col min="10122" max="10122" width="11.85546875" style="27" customWidth="1"/>
    <col min="10123" max="10123" width="0" style="27" hidden="1" customWidth="1"/>
    <col min="10124" max="10124" width="9.140625" style="27" customWidth="1"/>
    <col min="10125" max="10125" width="8" style="27" customWidth="1"/>
    <col min="10126" max="10126" width="7.5703125" style="27" customWidth="1"/>
    <col min="10127" max="10127" width="9" style="27" customWidth="1"/>
    <col min="10128" max="10130" width="9.140625" style="27" customWidth="1"/>
    <col min="10131" max="10136" width="0" style="27" hidden="1" customWidth="1"/>
    <col min="10137" max="10367" width="9.140625" style="27"/>
    <col min="10368" max="10368" width="7.85546875" style="27" customWidth="1"/>
    <col min="10369" max="10369" width="57.85546875" style="27" customWidth="1"/>
    <col min="10370" max="10370" width="10.140625" style="27" customWidth="1"/>
    <col min="10371" max="10371" width="12.28515625" style="27" customWidth="1"/>
    <col min="10372" max="10374" width="0" style="27" hidden="1" customWidth="1"/>
    <col min="10375" max="10375" width="9.7109375" style="27" customWidth="1"/>
    <col min="10376" max="10377" width="10.7109375" style="27" customWidth="1"/>
    <col min="10378" max="10378" width="11.85546875" style="27" customWidth="1"/>
    <col min="10379" max="10379" width="0" style="27" hidden="1" customWidth="1"/>
    <col min="10380" max="10380" width="9.140625" style="27" customWidth="1"/>
    <col min="10381" max="10381" width="8" style="27" customWidth="1"/>
    <col min="10382" max="10382" width="7.5703125" style="27" customWidth="1"/>
    <col min="10383" max="10383" width="9" style="27" customWidth="1"/>
    <col min="10384" max="10386" width="9.140625" style="27" customWidth="1"/>
    <col min="10387" max="10392" width="0" style="27" hidden="1" customWidth="1"/>
    <col min="10393" max="10623" width="9.140625" style="27"/>
    <col min="10624" max="10624" width="7.85546875" style="27" customWidth="1"/>
    <col min="10625" max="10625" width="57.85546875" style="27" customWidth="1"/>
    <col min="10626" max="10626" width="10.140625" style="27" customWidth="1"/>
    <col min="10627" max="10627" width="12.28515625" style="27" customWidth="1"/>
    <col min="10628" max="10630" width="0" style="27" hidden="1" customWidth="1"/>
    <col min="10631" max="10631" width="9.7109375" style="27" customWidth="1"/>
    <col min="10632" max="10633" width="10.7109375" style="27" customWidth="1"/>
    <col min="10634" max="10634" width="11.85546875" style="27" customWidth="1"/>
    <col min="10635" max="10635" width="0" style="27" hidden="1" customWidth="1"/>
    <col min="10636" max="10636" width="9.140625" style="27" customWidth="1"/>
    <col min="10637" max="10637" width="8" style="27" customWidth="1"/>
    <col min="10638" max="10638" width="7.5703125" style="27" customWidth="1"/>
    <col min="10639" max="10639" width="9" style="27" customWidth="1"/>
    <col min="10640" max="10642" width="9.140625" style="27" customWidth="1"/>
    <col min="10643" max="10648" width="0" style="27" hidden="1" customWidth="1"/>
    <col min="10649" max="10879" width="9.140625" style="27"/>
    <col min="10880" max="10880" width="7.85546875" style="27" customWidth="1"/>
    <col min="10881" max="10881" width="57.85546875" style="27" customWidth="1"/>
    <col min="10882" max="10882" width="10.140625" style="27" customWidth="1"/>
    <col min="10883" max="10883" width="12.28515625" style="27" customWidth="1"/>
    <col min="10884" max="10886" width="0" style="27" hidden="1" customWidth="1"/>
    <col min="10887" max="10887" width="9.7109375" style="27" customWidth="1"/>
    <col min="10888" max="10889" width="10.7109375" style="27" customWidth="1"/>
    <col min="10890" max="10890" width="11.85546875" style="27" customWidth="1"/>
    <col min="10891" max="10891" width="0" style="27" hidden="1" customWidth="1"/>
    <col min="10892" max="10892" width="9.140625" style="27" customWidth="1"/>
    <col min="10893" max="10893" width="8" style="27" customWidth="1"/>
    <col min="10894" max="10894" width="7.5703125" style="27" customWidth="1"/>
    <col min="10895" max="10895" width="9" style="27" customWidth="1"/>
    <col min="10896" max="10898" width="9.140625" style="27" customWidth="1"/>
    <col min="10899" max="10904" width="0" style="27" hidden="1" customWidth="1"/>
    <col min="10905" max="11135" width="9.140625" style="27"/>
    <col min="11136" max="11136" width="7.85546875" style="27" customWidth="1"/>
    <col min="11137" max="11137" width="57.85546875" style="27" customWidth="1"/>
    <col min="11138" max="11138" width="10.140625" style="27" customWidth="1"/>
    <col min="11139" max="11139" width="12.28515625" style="27" customWidth="1"/>
    <col min="11140" max="11142" width="0" style="27" hidden="1" customWidth="1"/>
    <col min="11143" max="11143" width="9.7109375" style="27" customWidth="1"/>
    <col min="11144" max="11145" width="10.7109375" style="27" customWidth="1"/>
    <col min="11146" max="11146" width="11.85546875" style="27" customWidth="1"/>
    <col min="11147" max="11147" width="0" style="27" hidden="1" customWidth="1"/>
    <col min="11148" max="11148" width="9.140625" style="27" customWidth="1"/>
    <col min="11149" max="11149" width="8" style="27" customWidth="1"/>
    <col min="11150" max="11150" width="7.5703125" style="27" customWidth="1"/>
    <col min="11151" max="11151" width="9" style="27" customWidth="1"/>
    <col min="11152" max="11154" width="9.140625" style="27" customWidth="1"/>
    <col min="11155" max="11160" width="0" style="27" hidden="1" customWidth="1"/>
    <col min="11161" max="11391" width="9.140625" style="27"/>
    <col min="11392" max="11392" width="7.85546875" style="27" customWidth="1"/>
    <col min="11393" max="11393" width="57.85546875" style="27" customWidth="1"/>
    <col min="11394" max="11394" width="10.140625" style="27" customWidth="1"/>
    <col min="11395" max="11395" width="12.28515625" style="27" customWidth="1"/>
    <col min="11396" max="11398" width="0" style="27" hidden="1" customWidth="1"/>
    <col min="11399" max="11399" width="9.7109375" style="27" customWidth="1"/>
    <col min="11400" max="11401" width="10.7109375" style="27" customWidth="1"/>
    <col min="11402" max="11402" width="11.85546875" style="27" customWidth="1"/>
    <col min="11403" max="11403" width="0" style="27" hidden="1" customWidth="1"/>
    <col min="11404" max="11404" width="9.140625" style="27" customWidth="1"/>
    <col min="11405" max="11405" width="8" style="27" customWidth="1"/>
    <col min="11406" max="11406" width="7.5703125" style="27" customWidth="1"/>
    <col min="11407" max="11407" width="9" style="27" customWidth="1"/>
    <col min="11408" max="11410" width="9.140625" style="27" customWidth="1"/>
    <col min="11411" max="11416" width="0" style="27" hidden="1" customWidth="1"/>
    <col min="11417" max="11647" width="9.140625" style="27"/>
    <col min="11648" max="11648" width="7.85546875" style="27" customWidth="1"/>
    <col min="11649" max="11649" width="57.85546875" style="27" customWidth="1"/>
    <col min="11650" max="11650" width="10.140625" style="27" customWidth="1"/>
    <col min="11651" max="11651" width="12.28515625" style="27" customWidth="1"/>
    <col min="11652" max="11654" width="0" style="27" hidden="1" customWidth="1"/>
    <col min="11655" max="11655" width="9.7109375" style="27" customWidth="1"/>
    <col min="11656" max="11657" width="10.7109375" style="27" customWidth="1"/>
    <col min="11658" max="11658" width="11.85546875" style="27" customWidth="1"/>
    <col min="11659" max="11659" width="0" style="27" hidden="1" customWidth="1"/>
    <col min="11660" max="11660" width="9.140625" style="27" customWidth="1"/>
    <col min="11661" max="11661" width="8" style="27" customWidth="1"/>
    <col min="11662" max="11662" width="7.5703125" style="27" customWidth="1"/>
    <col min="11663" max="11663" width="9" style="27" customWidth="1"/>
    <col min="11664" max="11666" width="9.140625" style="27" customWidth="1"/>
    <col min="11667" max="11672" width="0" style="27" hidden="1" customWidth="1"/>
    <col min="11673" max="11903" width="9.140625" style="27"/>
    <col min="11904" max="11904" width="7.85546875" style="27" customWidth="1"/>
    <col min="11905" max="11905" width="57.85546875" style="27" customWidth="1"/>
    <col min="11906" max="11906" width="10.140625" style="27" customWidth="1"/>
    <col min="11907" max="11907" width="12.28515625" style="27" customWidth="1"/>
    <col min="11908" max="11910" width="0" style="27" hidden="1" customWidth="1"/>
    <col min="11911" max="11911" width="9.7109375" style="27" customWidth="1"/>
    <col min="11912" max="11913" width="10.7109375" style="27" customWidth="1"/>
    <col min="11914" max="11914" width="11.85546875" style="27" customWidth="1"/>
    <col min="11915" max="11915" width="0" style="27" hidden="1" customWidth="1"/>
    <col min="11916" max="11916" width="9.140625" style="27" customWidth="1"/>
    <col min="11917" max="11917" width="8" style="27" customWidth="1"/>
    <col min="11918" max="11918" width="7.5703125" style="27" customWidth="1"/>
    <col min="11919" max="11919" width="9" style="27" customWidth="1"/>
    <col min="11920" max="11922" width="9.140625" style="27" customWidth="1"/>
    <col min="11923" max="11928" width="0" style="27" hidden="1" customWidth="1"/>
    <col min="11929" max="12159" width="9.140625" style="27"/>
    <col min="12160" max="12160" width="7.85546875" style="27" customWidth="1"/>
    <col min="12161" max="12161" width="57.85546875" style="27" customWidth="1"/>
    <col min="12162" max="12162" width="10.140625" style="27" customWidth="1"/>
    <col min="12163" max="12163" width="12.28515625" style="27" customWidth="1"/>
    <col min="12164" max="12166" width="0" style="27" hidden="1" customWidth="1"/>
    <col min="12167" max="12167" width="9.7109375" style="27" customWidth="1"/>
    <col min="12168" max="12169" width="10.7109375" style="27" customWidth="1"/>
    <col min="12170" max="12170" width="11.85546875" style="27" customWidth="1"/>
    <col min="12171" max="12171" width="0" style="27" hidden="1" customWidth="1"/>
    <col min="12172" max="12172" width="9.140625" style="27" customWidth="1"/>
    <col min="12173" max="12173" width="8" style="27" customWidth="1"/>
    <col min="12174" max="12174" width="7.5703125" style="27" customWidth="1"/>
    <col min="12175" max="12175" width="9" style="27" customWidth="1"/>
    <col min="12176" max="12178" width="9.140625" style="27" customWidth="1"/>
    <col min="12179" max="12184" width="0" style="27" hidden="1" customWidth="1"/>
    <col min="12185" max="12415" width="9.140625" style="27"/>
    <col min="12416" max="12416" width="7.85546875" style="27" customWidth="1"/>
    <col min="12417" max="12417" width="57.85546875" style="27" customWidth="1"/>
    <col min="12418" max="12418" width="10.140625" style="27" customWidth="1"/>
    <col min="12419" max="12419" width="12.28515625" style="27" customWidth="1"/>
    <col min="12420" max="12422" width="0" style="27" hidden="1" customWidth="1"/>
    <col min="12423" max="12423" width="9.7109375" style="27" customWidth="1"/>
    <col min="12424" max="12425" width="10.7109375" style="27" customWidth="1"/>
    <col min="12426" max="12426" width="11.85546875" style="27" customWidth="1"/>
    <col min="12427" max="12427" width="0" style="27" hidden="1" customWidth="1"/>
    <col min="12428" max="12428" width="9.140625" style="27" customWidth="1"/>
    <col min="12429" max="12429" width="8" style="27" customWidth="1"/>
    <col min="12430" max="12430" width="7.5703125" style="27" customWidth="1"/>
    <col min="12431" max="12431" width="9" style="27" customWidth="1"/>
    <col min="12432" max="12434" width="9.140625" style="27" customWidth="1"/>
    <col min="12435" max="12440" width="0" style="27" hidden="1" customWidth="1"/>
    <col min="12441" max="12671" width="9.140625" style="27"/>
    <col min="12672" max="12672" width="7.85546875" style="27" customWidth="1"/>
    <col min="12673" max="12673" width="57.85546875" style="27" customWidth="1"/>
    <col min="12674" max="12674" width="10.140625" style="27" customWidth="1"/>
    <col min="12675" max="12675" width="12.28515625" style="27" customWidth="1"/>
    <col min="12676" max="12678" width="0" style="27" hidden="1" customWidth="1"/>
    <col min="12679" max="12679" width="9.7109375" style="27" customWidth="1"/>
    <col min="12680" max="12681" width="10.7109375" style="27" customWidth="1"/>
    <col min="12682" max="12682" width="11.85546875" style="27" customWidth="1"/>
    <col min="12683" max="12683" width="0" style="27" hidden="1" customWidth="1"/>
    <col min="12684" max="12684" width="9.140625" style="27" customWidth="1"/>
    <col min="12685" max="12685" width="8" style="27" customWidth="1"/>
    <col min="12686" max="12686" width="7.5703125" style="27" customWidth="1"/>
    <col min="12687" max="12687" width="9" style="27" customWidth="1"/>
    <col min="12688" max="12690" width="9.140625" style="27" customWidth="1"/>
    <col min="12691" max="12696" width="0" style="27" hidden="1" customWidth="1"/>
    <col min="12697" max="12927" width="9.140625" style="27"/>
    <col min="12928" max="12928" width="7.85546875" style="27" customWidth="1"/>
    <col min="12929" max="12929" width="57.85546875" style="27" customWidth="1"/>
    <col min="12930" max="12930" width="10.140625" style="27" customWidth="1"/>
    <col min="12931" max="12931" width="12.28515625" style="27" customWidth="1"/>
    <col min="12932" max="12934" width="0" style="27" hidden="1" customWidth="1"/>
    <col min="12935" max="12935" width="9.7109375" style="27" customWidth="1"/>
    <col min="12936" max="12937" width="10.7109375" style="27" customWidth="1"/>
    <col min="12938" max="12938" width="11.85546875" style="27" customWidth="1"/>
    <col min="12939" max="12939" width="0" style="27" hidden="1" customWidth="1"/>
    <col min="12940" max="12940" width="9.140625" style="27" customWidth="1"/>
    <col min="12941" max="12941" width="8" style="27" customWidth="1"/>
    <col min="12942" max="12942" width="7.5703125" style="27" customWidth="1"/>
    <col min="12943" max="12943" width="9" style="27" customWidth="1"/>
    <col min="12944" max="12946" width="9.140625" style="27" customWidth="1"/>
    <col min="12947" max="12952" width="0" style="27" hidden="1" customWidth="1"/>
    <col min="12953" max="13183" width="9.140625" style="27"/>
    <col min="13184" max="13184" width="7.85546875" style="27" customWidth="1"/>
    <col min="13185" max="13185" width="57.85546875" style="27" customWidth="1"/>
    <col min="13186" max="13186" width="10.140625" style="27" customWidth="1"/>
    <col min="13187" max="13187" width="12.28515625" style="27" customWidth="1"/>
    <col min="13188" max="13190" width="0" style="27" hidden="1" customWidth="1"/>
    <col min="13191" max="13191" width="9.7109375" style="27" customWidth="1"/>
    <col min="13192" max="13193" width="10.7109375" style="27" customWidth="1"/>
    <col min="13194" max="13194" width="11.85546875" style="27" customWidth="1"/>
    <col min="13195" max="13195" width="0" style="27" hidden="1" customWidth="1"/>
    <col min="13196" max="13196" width="9.140625" style="27" customWidth="1"/>
    <col min="13197" max="13197" width="8" style="27" customWidth="1"/>
    <col min="13198" max="13198" width="7.5703125" style="27" customWidth="1"/>
    <col min="13199" max="13199" width="9" style="27" customWidth="1"/>
    <col min="13200" max="13202" width="9.140625" style="27" customWidth="1"/>
    <col min="13203" max="13208" width="0" style="27" hidden="1" customWidth="1"/>
    <col min="13209" max="13439" width="9.140625" style="27"/>
    <col min="13440" max="13440" width="7.85546875" style="27" customWidth="1"/>
    <col min="13441" max="13441" width="57.85546875" style="27" customWidth="1"/>
    <col min="13442" max="13442" width="10.140625" style="27" customWidth="1"/>
    <col min="13443" max="13443" width="12.28515625" style="27" customWidth="1"/>
    <col min="13444" max="13446" width="0" style="27" hidden="1" customWidth="1"/>
    <col min="13447" max="13447" width="9.7109375" style="27" customWidth="1"/>
    <col min="13448" max="13449" width="10.7109375" style="27" customWidth="1"/>
    <col min="13450" max="13450" width="11.85546875" style="27" customWidth="1"/>
    <col min="13451" max="13451" width="0" style="27" hidden="1" customWidth="1"/>
    <col min="13452" max="13452" width="9.140625" style="27" customWidth="1"/>
    <col min="13453" max="13453" width="8" style="27" customWidth="1"/>
    <col min="13454" max="13454" width="7.5703125" style="27" customWidth="1"/>
    <col min="13455" max="13455" width="9" style="27" customWidth="1"/>
    <col min="13456" max="13458" width="9.140625" style="27" customWidth="1"/>
    <col min="13459" max="13464" width="0" style="27" hidden="1" customWidth="1"/>
    <col min="13465" max="13695" width="9.140625" style="27"/>
    <col min="13696" max="13696" width="7.85546875" style="27" customWidth="1"/>
    <col min="13697" max="13697" width="57.85546875" style="27" customWidth="1"/>
    <col min="13698" max="13698" width="10.140625" style="27" customWidth="1"/>
    <col min="13699" max="13699" width="12.28515625" style="27" customWidth="1"/>
    <col min="13700" max="13702" width="0" style="27" hidden="1" customWidth="1"/>
    <col min="13703" max="13703" width="9.7109375" style="27" customWidth="1"/>
    <col min="13704" max="13705" width="10.7109375" style="27" customWidth="1"/>
    <col min="13706" max="13706" width="11.85546875" style="27" customWidth="1"/>
    <col min="13707" max="13707" width="0" style="27" hidden="1" customWidth="1"/>
    <col min="13708" max="13708" width="9.140625" style="27" customWidth="1"/>
    <col min="13709" max="13709" width="8" style="27" customWidth="1"/>
    <col min="13710" max="13710" width="7.5703125" style="27" customWidth="1"/>
    <col min="13711" max="13711" width="9" style="27" customWidth="1"/>
    <col min="13712" max="13714" width="9.140625" style="27" customWidth="1"/>
    <col min="13715" max="13720" width="0" style="27" hidden="1" customWidth="1"/>
    <col min="13721" max="13951" width="9.140625" style="27"/>
    <col min="13952" max="13952" width="7.85546875" style="27" customWidth="1"/>
    <col min="13953" max="13953" width="57.85546875" style="27" customWidth="1"/>
    <col min="13954" max="13954" width="10.140625" style="27" customWidth="1"/>
    <col min="13955" max="13955" width="12.28515625" style="27" customWidth="1"/>
    <col min="13956" max="13958" width="0" style="27" hidden="1" customWidth="1"/>
    <col min="13959" max="13959" width="9.7109375" style="27" customWidth="1"/>
    <col min="13960" max="13961" width="10.7109375" style="27" customWidth="1"/>
    <col min="13962" max="13962" width="11.85546875" style="27" customWidth="1"/>
    <col min="13963" max="13963" width="0" style="27" hidden="1" customWidth="1"/>
    <col min="13964" max="13964" width="9.140625" style="27" customWidth="1"/>
    <col min="13965" max="13965" width="8" style="27" customWidth="1"/>
    <col min="13966" max="13966" width="7.5703125" style="27" customWidth="1"/>
    <col min="13967" max="13967" width="9" style="27" customWidth="1"/>
    <col min="13968" max="13970" width="9.140625" style="27" customWidth="1"/>
    <col min="13971" max="13976" width="0" style="27" hidden="1" customWidth="1"/>
    <col min="13977" max="14207" width="9.140625" style="27"/>
    <col min="14208" max="14208" width="7.85546875" style="27" customWidth="1"/>
    <col min="14209" max="14209" width="57.85546875" style="27" customWidth="1"/>
    <col min="14210" max="14210" width="10.140625" style="27" customWidth="1"/>
    <col min="14211" max="14211" width="12.28515625" style="27" customWidth="1"/>
    <col min="14212" max="14214" width="0" style="27" hidden="1" customWidth="1"/>
    <col min="14215" max="14215" width="9.7109375" style="27" customWidth="1"/>
    <col min="14216" max="14217" width="10.7109375" style="27" customWidth="1"/>
    <col min="14218" max="14218" width="11.85546875" style="27" customWidth="1"/>
    <col min="14219" max="14219" width="0" style="27" hidden="1" customWidth="1"/>
    <col min="14220" max="14220" width="9.140625" style="27" customWidth="1"/>
    <col min="14221" max="14221" width="8" style="27" customWidth="1"/>
    <col min="14222" max="14222" width="7.5703125" style="27" customWidth="1"/>
    <col min="14223" max="14223" width="9" style="27" customWidth="1"/>
    <col min="14224" max="14226" width="9.140625" style="27" customWidth="1"/>
    <col min="14227" max="14232" width="0" style="27" hidden="1" customWidth="1"/>
    <col min="14233" max="14463" width="9.140625" style="27"/>
    <col min="14464" max="14464" width="7.85546875" style="27" customWidth="1"/>
    <col min="14465" max="14465" width="57.85546875" style="27" customWidth="1"/>
    <col min="14466" max="14466" width="10.140625" style="27" customWidth="1"/>
    <col min="14467" max="14467" width="12.28515625" style="27" customWidth="1"/>
    <col min="14468" max="14470" width="0" style="27" hidden="1" customWidth="1"/>
    <col min="14471" max="14471" width="9.7109375" style="27" customWidth="1"/>
    <col min="14472" max="14473" width="10.7109375" style="27" customWidth="1"/>
    <col min="14474" max="14474" width="11.85546875" style="27" customWidth="1"/>
    <col min="14475" max="14475" width="0" style="27" hidden="1" customWidth="1"/>
    <col min="14476" max="14476" width="9.140625" style="27" customWidth="1"/>
    <col min="14477" max="14477" width="8" style="27" customWidth="1"/>
    <col min="14478" max="14478" width="7.5703125" style="27" customWidth="1"/>
    <col min="14479" max="14479" width="9" style="27" customWidth="1"/>
    <col min="14480" max="14482" width="9.140625" style="27" customWidth="1"/>
    <col min="14483" max="14488" width="0" style="27" hidden="1" customWidth="1"/>
    <col min="14489" max="14719" width="9.140625" style="27"/>
    <col min="14720" max="14720" width="7.85546875" style="27" customWidth="1"/>
    <col min="14721" max="14721" width="57.85546875" style="27" customWidth="1"/>
    <col min="14722" max="14722" width="10.140625" style="27" customWidth="1"/>
    <col min="14723" max="14723" width="12.28515625" style="27" customWidth="1"/>
    <col min="14724" max="14726" width="0" style="27" hidden="1" customWidth="1"/>
    <col min="14727" max="14727" width="9.7109375" style="27" customWidth="1"/>
    <col min="14728" max="14729" width="10.7109375" style="27" customWidth="1"/>
    <col min="14730" max="14730" width="11.85546875" style="27" customWidth="1"/>
    <col min="14731" max="14731" width="0" style="27" hidden="1" customWidth="1"/>
    <col min="14732" max="14732" width="9.140625" style="27" customWidth="1"/>
    <col min="14733" max="14733" width="8" style="27" customWidth="1"/>
    <col min="14734" max="14734" width="7.5703125" style="27" customWidth="1"/>
    <col min="14735" max="14735" width="9" style="27" customWidth="1"/>
    <col min="14736" max="14738" width="9.140625" style="27" customWidth="1"/>
    <col min="14739" max="14744" width="0" style="27" hidden="1" customWidth="1"/>
    <col min="14745" max="14975" width="9.140625" style="27"/>
    <col min="14976" max="14976" width="7.85546875" style="27" customWidth="1"/>
    <col min="14977" max="14977" width="57.85546875" style="27" customWidth="1"/>
    <col min="14978" max="14978" width="10.140625" style="27" customWidth="1"/>
    <col min="14979" max="14979" width="12.28515625" style="27" customWidth="1"/>
    <col min="14980" max="14982" width="0" style="27" hidden="1" customWidth="1"/>
    <col min="14983" max="14983" width="9.7109375" style="27" customWidth="1"/>
    <col min="14984" max="14985" width="10.7109375" style="27" customWidth="1"/>
    <col min="14986" max="14986" width="11.85546875" style="27" customWidth="1"/>
    <col min="14987" max="14987" width="0" style="27" hidden="1" customWidth="1"/>
    <col min="14988" max="14988" width="9.140625" style="27" customWidth="1"/>
    <col min="14989" max="14989" width="8" style="27" customWidth="1"/>
    <col min="14990" max="14990" width="7.5703125" style="27" customWidth="1"/>
    <col min="14991" max="14991" width="9" style="27" customWidth="1"/>
    <col min="14992" max="14994" width="9.140625" style="27" customWidth="1"/>
    <col min="14995" max="15000" width="0" style="27" hidden="1" customWidth="1"/>
    <col min="15001" max="15231" width="9.140625" style="27"/>
    <col min="15232" max="15232" width="7.85546875" style="27" customWidth="1"/>
    <col min="15233" max="15233" width="57.85546875" style="27" customWidth="1"/>
    <col min="15234" max="15234" width="10.140625" style="27" customWidth="1"/>
    <col min="15235" max="15235" width="12.28515625" style="27" customWidth="1"/>
    <col min="15236" max="15238" width="0" style="27" hidden="1" customWidth="1"/>
    <col min="15239" max="15239" width="9.7109375" style="27" customWidth="1"/>
    <col min="15240" max="15241" width="10.7109375" style="27" customWidth="1"/>
    <col min="15242" max="15242" width="11.85546875" style="27" customWidth="1"/>
    <col min="15243" max="15243" width="0" style="27" hidden="1" customWidth="1"/>
    <col min="15244" max="15244" width="9.140625" style="27" customWidth="1"/>
    <col min="15245" max="15245" width="8" style="27" customWidth="1"/>
    <col min="15246" max="15246" width="7.5703125" style="27" customWidth="1"/>
    <col min="15247" max="15247" width="9" style="27" customWidth="1"/>
    <col min="15248" max="15250" width="9.140625" style="27" customWidth="1"/>
    <col min="15251" max="15256" width="0" style="27" hidden="1" customWidth="1"/>
    <col min="15257" max="15487" width="9.140625" style="27"/>
    <col min="15488" max="15488" width="7.85546875" style="27" customWidth="1"/>
    <col min="15489" max="15489" width="57.85546875" style="27" customWidth="1"/>
    <col min="15490" max="15490" width="10.140625" style="27" customWidth="1"/>
    <col min="15491" max="15491" width="12.28515625" style="27" customWidth="1"/>
    <col min="15492" max="15494" width="0" style="27" hidden="1" customWidth="1"/>
    <col min="15495" max="15495" width="9.7109375" style="27" customWidth="1"/>
    <col min="15496" max="15497" width="10.7109375" style="27" customWidth="1"/>
    <col min="15498" max="15498" width="11.85546875" style="27" customWidth="1"/>
    <col min="15499" max="15499" width="0" style="27" hidden="1" customWidth="1"/>
    <col min="15500" max="15500" width="9.140625" style="27" customWidth="1"/>
    <col min="15501" max="15501" width="8" style="27" customWidth="1"/>
    <col min="15502" max="15502" width="7.5703125" style="27" customWidth="1"/>
    <col min="15503" max="15503" width="9" style="27" customWidth="1"/>
    <col min="15504" max="15506" width="9.140625" style="27" customWidth="1"/>
    <col min="15507" max="15512" width="0" style="27" hidden="1" customWidth="1"/>
    <col min="15513" max="15743" width="9.140625" style="27"/>
    <col min="15744" max="15744" width="7.85546875" style="27" customWidth="1"/>
    <col min="15745" max="15745" width="57.85546875" style="27" customWidth="1"/>
    <col min="15746" max="15746" width="10.140625" style="27" customWidth="1"/>
    <col min="15747" max="15747" width="12.28515625" style="27" customWidth="1"/>
    <col min="15748" max="15750" width="0" style="27" hidden="1" customWidth="1"/>
    <col min="15751" max="15751" width="9.7109375" style="27" customWidth="1"/>
    <col min="15752" max="15753" width="10.7109375" style="27" customWidth="1"/>
    <col min="15754" max="15754" width="11.85546875" style="27" customWidth="1"/>
    <col min="15755" max="15755" width="0" style="27" hidden="1" customWidth="1"/>
    <col min="15756" max="15756" width="9.140625" style="27" customWidth="1"/>
    <col min="15757" max="15757" width="8" style="27" customWidth="1"/>
    <col min="15758" max="15758" width="7.5703125" style="27" customWidth="1"/>
    <col min="15759" max="15759" width="9" style="27" customWidth="1"/>
    <col min="15760" max="15762" width="9.140625" style="27" customWidth="1"/>
    <col min="15763" max="15768" width="0" style="27" hidden="1" customWidth="1"/>
    <col min="15769" max="15999" width="9.140625" style="27"/>
    <col min="16000" max="16000" width="7.85546875" style="27" customWidth="1"/>
    <col min="16001" max="16001" width="57.85546875" style="27" customWidth="1"/>
    <col min="16002" max="16002" width="10.140625" style="27" customWidth="1"/>
    <col min="16003" max="16003" width="12.28515625" style="27" customWidth="1"/>
    <col min="16004" max="16006" width="0" style="27" hidden="1" customWidth="1"/>
    <col min="16007" max="16007" width="9.7109375" style="27" customWidth="1"/>
    <col min="16008" max="16009" width="10.7109375" style="27" customWidth="1"/>
    <col min="16010" max="16010" width="11.85546875" style="27" customWidth="1"/>
    <col min="16011" max="16011" width="0" style="27" hidden="1" customWidth="1"/>
    <col min="16012" max="16012" width="9.140625" style="27" customWidth="1"/>
    <col min="16013" max="16013" width="8" style="27" customWidth="1"/>
    <col min="16014" max="16014" width="7.5703125" style="27" customWidth="1"/>
    <col min="16015" max="16015" width="9" style="27" customWidth="1"/>
    <col min="16016" max="16018" width="9.140625" style="27" customWidth="1"/>
    <col min="16019" max="16024" width="0" style="27" hidden="1" customWidth="1"/>
    <col min="16025" max="16384" width="9.140625" style="27"/>
  </cols>
  <sheetData>
    <row r="2" spans="1:8" x14ac:dyDescent="0.25">
      <c r="A2" s="128" t="s">
        <v>61</v>
      </c>
      <c r="B2" s="128"/>
      <c r="C2" s="128"/>
      <c r="D2" s="128"/>
      <c r="E2" s="128"/>
      <c r="F2" s="128"/>
      <c r="G2" s="128"/>
      <c r="H2" s="128"/>
    </row>
    <row r="3" spans="1:8" ht="15" x14ac:dyDescent="0.25">
      <c r="A3" s="25"/>
      <c r="B3" s="25"/>
      <c r="C3" s="25"/>
      <c r="D3" s="25"/>
      <c r="E3" s="25"/>
      <c r="F3" s="25"/>
      <c r="G3" s="25"/>
    </row>
    <row r="4" spans="1:8" x14ac:dyDescent="0.25">
      <c r="A4" s="129" t="s">
        <v>1</v>
      </c>
      <c r="B4" s="132"/>
      <c r="C4" s="133"/>
      <c r="D4" s="1"/>
      <c r="E4" s="2"/>
      <c r="F4" s="3"/>
      <c r="G4" s="26"/>
      <c r="H4" s="129" t="s">
        <v>0</v>
      </c>
    </row>
    <row r="5" spans="1:8" x14ac:dyDescent="0.25">
      <c r="A5" s="130"/>
      <c r="B5" s="134" t="s">
        <v>2</v>
      </c>
      <c r="C5" s="135"/>
      <c r="D5" s="138" t="s">
        <v>3</v>
      </c>
      <c r="E5" s="139"/>
      <c r="F5" s="140"/>
      <c r="G5" s="141" t="s">
        <v>4</v>
      </c>
      <c r="H5" s="130"/>
    </row>
    <row r="6" spans="1:8" ht="15" x14ac:dyDescent="0.25">
      <c r="A6" s="130"/>
      <c r="B6" s="134"/>
      <c r="C6" s="135"/>
      <c r="D6" s="144" t="s">
        <v>5</v>
      </c>
      <c r="E6" s="144" t="s">
        <v>6</v>
      </c>
      <c r="F6" s="144" t="s">
        <v>7</v>
      </c>
      <c r="G6" s="142"/>
      <c r="H6" s="130"/>
    </row>
    <row r="7" spans="1:8" ht="15" x14ac:dyDescent="0.25">
      <c r="A7" s="130"/>
      <c r="B7" s="134"/>
      <c r="C7" s="135"/>
      <c r="D7" s="145"/>
      <c r="E7" s="145"/>
      <c r="F7" s="145"/>
      <c r="G7" s="142"/>
      <c r="H7" s="130"/>
    </row>
    <row r="8" spans="1:8" ht="15" x14ac:dyDescent="0.25">
      <c r="A8" s="131"/>
      <c r="B8" s="136"/>
      <c r="C8" s="137"/>
      <c r="D8" s="146"/>
      <c r="E8" s="146"/>
      <c r="F8" s="146"/>
      <c r="G8" s="143"/>
      <c r="H8" s="131"/>
    </row>
    <row r="9" spans="1:8" ht="27" customHeight="1" x14ac:dyDescent="0.25">
      <c r="A9" s="104" t="s">
        <v>27</v>
      </c>
      <c r="B9" s="105"/>
      <c r="C9" s="105"/>
      <c r="D9" s="105"/>
      <c r="E9" s="105"/>
      <c r="F9" s="105"/>
      <c r="G9" s="106"/>
      <c r="H9" s="46"/>
    </row>
    <row r="10" spans="1:8" ht="23.25" customHeight="1" x14ac:dyDescent="0.25">
      <c r="A10" s="104" t="s">
        <v>30</v>
      </c>
      <c r="B10" s="105"/>
      <c r="C10" s="106"/>
      <c r="D10" s="4"/>
      <c r="E10" s="4"/>
      <c r="F10" s="4"/>
      <c r="G10" s="4"/>
      <c r="H10" s="46"/>
    </row>
    <row r="11" spans="1:8" ht="18.75" x14ac:dyDescent="0.25">
      <c r="A11" s="47" t="s">
        <v>62</v>
      </c>
      <c r="B11" s="121" t="s">
        <v>63</v>
      </c>
      <c r="C11" s="122"/>
      <c r="D11" s="19">
        <v>13.32</v>
      </c>
      <c r="E11" s="19">
        <v>13.8</v>
      </c>
      <c r="F11" s="19">
        <v>58.3</v>
      </c>
      <c r="G11" s="19">
        <v>336.8</v>
      </c>
      <c r="H11" s="24">
        <v>366</v>
      </c>
    </row>
    <row r="12" spans="1:8" ht="18.75" x14ac:dyDescent="0.3">
      <c r="A12" s="37" t="s">
        <v>54</v>
      </c>
      <c r="B12" s="109">
        <v>50</v>
      </c>
      <c r="C12" s="110"/>
      <c r="D12" s="7">
        <v>2.42</v>
      </c>
      <c r="E12" s="7">
        <v>2.5099999999999998</v>
      </c>
      <c r="F12" s="7">
        <v>16.03</v>
      </c>
      <c r="G12" s="7">
        <v>37.22</v>
      </c>
      <c r="H12" s="18">
        <v>428</v>
      </c>
    </row>
    <row r="13" spans="1:8" ht="18.75" x14ac:dyDescent="0.3">
      <c r="A13" s="37" t="s">
        <v>9</v>
      </c>
      <c r="B13" s="100">
        <v>200</v>
      </c>
      <c r="C13" s="101"/>
      <c r="D13" s="7">
        <v>0.17</v>
      </c>
      <c r="E13" s="7">
        <v>0.04</v>
      </c>
      <c r="F13" s="7">
        <v>9.9700000000000006</v>
      </c>
      <c r="G13" s="7">
        <v>40.56</v>
      </c>
      <c r="H13" s="18">
        <v>376</v>
      </c>
    </row>
    <row r="14" spans="1:8" s="31" customFormat="1" x14ac:dyDescent="0.25">
      <c r="A14" s="9" t="s">
        <v>10</v>
      </c>
      <c r="B14" s="111">
        <v>500</v>
      </c>
      <c r="C14" s="112"/>
      <c r="D14" s="10">
        <f>SUM(D11:D13)</f>
        <v>15.91</v>
      </c>
      <c r="E14" s="10">
        <f>SUM(E11:E13)</f>
        <v>16.350000000000001</v>
      </c>
      <c r="F14" s="10">
        <f>SUM(F11:F13)</f>
        <v>84.3</v>
      </c>
      <c r="G14" s="10">
        <f>SUM(G11:G13)</f>
        <v>414.58</v>
      </c>
      <c r="H14" s="23"/>
    </row>
    <row r="15" spans="1:8" ht="18.75" x14ac:dyDescent="0.25">
      <c r="A15" s="104" t="s">
        <v>29</v>
      </c>
      <c r="B15" s="105"/>
      <c r="C15" s="105"/>
      <c r="D15" s="105"/>
      <c r="E15" s="105"/>
      <c r="F15" s="105"/>
      <c r="G15" s="106"/>
      <c r="H15" s="46"/>
    </row>
    <row r="16" spans="1:8" ht="18.75" x14ac:dyDescent="0.25">
      <c r="A16" s="104" t="s">
        <v>30</v>
      </c>
      <c r="B16" s="105"/>
      <c r="C16" s="106"/>
      <c r="D16" s="4"/>
      <c r="E16" s="4"/>
      <c r="F16" s="4"/>
      <c r="G16" s="4"/>
      <c r="H16" s="46"/>
    </row>
    <row r="17" spans="1:8" ht="18.75" x14ac:dyDescent="0.3">
      <c r="A17" s="5" t="s">
        <v>26</v>
      </c>
      <c r="B17" s="100">
        <v>150</v>
      </c>
      <c r="C17" s="101"/>
      <c r="D17" s="7">
        <v>6.2</v>
      </c>
      <c r="E17" s="7">
        <v>9.9</v>
      </c>
      <c r="F17" s="7">
        <v>19.2</v>
      </c>
      <c r="G17" s="7">
        <v>189.4</v>
      </c>
      <c r="H17" s="18">
        <v>334</v>
      </c>
    </row>
    <row r="18" spans="1:8" ht="37.5" x14ac:dyDescent="0.3">
      <c r="A18" s="5" t="s">
        <v>25</v>
      </c>
      <c r="B18" s="100">
        <v>110</v>
      </c>
      <c r="C18" s="101"/>
      <c r="D18" s="12">
        <v>7.081818181818182</v>
      </c>
      <c r="E18" s="12">
        <v>11.6454545454545</v>
      </c>
      <c r="F18" s="12">
        <v>12.727272727272727</v>
      </c>
      <c r="G18" s="12">
        <v>183.69</v>
      </c>
      <c r="H18" s="18">
        <v>128</v>
      </c>
    </row>
    <row r="19" spans="1:8" ht="18.75" x14ac:dyDescent="0.3">
      <c r="A19" s="37" t="s">
        <v>14</v>
      </c>
      <c r="B19" s="109">
        <v>40</v>
      </c>
      <c r="C19" s="110"/>
      <c r="D19" s="7">
        <v>3</v>
      </c>
      <c r="E19" s="7">
        <v>0.29600000000000004</v>
      </c>
      <c r="F19" s="7">
        <v>19.399999999999999</v>
      </c>
      <c r="G19" s="7">
        <v>92.4</v>
      </c>
      <c r="H19" s="18" t="s">
        <v>8</v>
      </c>
    </row>
    <row r="20" spans="1:8" ht="18.75" x14ac:dyDescent="0.3">
      <c r="A20" s="15" t="s">
        <v>16</v>
      </c>
      <c r="B20" s="109">
        <v>200</v>
      </c>
      <c r="C20" s="110"/>
      <c r="D20" s="7">
        <v>0.26</v>
      </c>
      <c r="E20" s="7">
        <v>0.05</v>
      </c>
      <c r="F20" s="7">
        <v>12.26</v>
      </c>
      <c r="G20" s="7">
        <v>49.72</v>
      </c>
      <c r="H20" s="18">
        <v>377</v>
      </c>
    </row>
    <row r="21" spans="1:8" s="31" customFormat="1" x14ac:dyDescent="0.25">
      <c r="A21" s="9" t="s">
        <v>10</v>
      </c>
      <c r="B21" s="111">
        <f>SUM(B17:C20)</f>
        <v>500</v>
      </c>
      <c r="C21" s="112"/>
      <c r="D21" s="10">
        <f>SUM(D17:D20)</f>
        <v>16.541818181818183</v>
      </c>
      <c r="E21" s="10">
        <f>SUM(E17:E20)</f>
        <v>21.891454545454501</v>
      </c>
      <c r="F21" s="10">
        <f>SUM(F17:F20)</f>
        <v>63.587272727272726</v>
      </c>
      <c r="G21" s="10">
        <f>SUM(G17:G20)</f>
        <v>515.21</v>
      </c>
      <c r="H21" s="23"/>
    </row>
    <row r="22" spans="1:8" ht="18.75" x14ac:dyDescent="0.25">
      <c r="A22" s="104" t="s">
        <v>31</v>
      </c>
      <c r="B22" s="105"/>
      <c r="C22" s="105"/>
      <c r="D22" s="105"/>
      <c r="E22" s="105"/>
      <c r="F22" s="105"/>
      <c r="G22" s="106"/>
      <c r="H22" s="46"/>
    </row>
    <row r="23" spans="1:8" ht="18.75" x14ac:dyDescent="0.25">
      <c r="A23" s="104" t="s">
        <v>30</v>
      </c>
      <c r="B23" s="105"/>
      <c r="C23" s="106"/>
      <c r="D23" s="4"/>
      <c r="E23" s="4"/>
      <c r="F23" s="4"/>
      <c r="G23" s="4"/>
      <c r="H23" s="46"/>
    </row>
    <row r="24" spans="1:8" ht="18.75" x14ac:dyDescent="0.3">
      <c r="A24" s="5" t="s">
        <v>47</v>
      </c>
      <c r="B24" s="121" t="s">
        <v>46</v>
      </c>
      <c r="C24" s="122"/>
      <c r="D24" s="14">
        <f>10.6-2.76-2</f>
        <v>5.84</v>
      </c>
      <c r="E24" s="14">
        <f>3.9+2+1.1</f>
        <v>7</v>
      </c>
      <c r="F24" s="14">
        <f>72.5-13+2.56-8</f>
        <v>54.06</v>
      </c>
      <c r="G24" s="14">
        <f>302.6-0.36</f>
        <v>302.24</v>
      </c>
      <c r="H24" s="18">
        <v>175</v>
      </c>
    </row>
    <row r="25" spans="1:8" ht="18.75" x14ac:dyDescent="0.3">
      <c r="A25" s="37" t="s">
        <v>65</v>
      </c>
      <c r="B25" s="48">
        <v>100</v>
      </c>
      <c r="C25" s="48">
        <v>30</v>
      </c>
      <c r="D25" s="7">
        <v>5.81</v>
      </c>
      <c r="E25" s="7">
        <v>8.1</v>
      </c>
      <c r="F25" s="7">
        <v>74.62</v>
      </c>
      <c r="G25" s="7">
        <v>394.64</v>
      </c>
      <c r="H25" s="18">
        <v>429</v>
      </c>
    </row>
    <row r="26" spans="1:8" ht="18.75" x14ac:dyDescent="0.3">
      <c r="A26" s="37" t="s">
        <v>57</v>
      </c>
      <c r="B26" s="113" t="s">
        <v>46</v>
      </c>
      <c r="C26" s="114"/>
      <c r="D26" s="7">
        <v>1.7</v>
      </c>
      <c r="E26" s="7">
        <v>1.3</v>
      </c>
      <c r="F26" s="7">
        <v>17.399999999999999</v>
      </c>
      <c r="G26" s="7">
        <v>88</v>
      </c>
      <c r="H26" s="18" t="s">
        <v>52</v>
      </c>
    </row>
    <row r="27" spans="1:8" s="31" customFormat="1" x14ac:dyDescent="0.25">
      <c r="A27" s="9" t="s">
        <v>10</v>
      </c>
      <c r="B27" s="10">
        <v>500</v>
      </c>
      <c r="C27" s="10">
        <v>430</v>
      </c>
      <c r="D27" s="10">
        <f>SUM(D24:D26)</f>
        <v>13.349999999999998</v>
      </c>
      <c r="E27" s="10">
        <f>SUM(E24:E26)</f>
        <v>16.399999999999999</v>
      </c>
      <c r="F27" s="10">
        <f>SUM(F24:F26)</f>
        <v>146.08000000000001</v>
      </c>
      <c r="G27" s="10">
        <f>SUM(G24:G26)</f>
        <v>784.88</v>
      </c>
      <c r="H27" s="23"/>
    </row>
    <row r="28" spans="1:8" ht="18.75" x14ac:dyDescent="0.25">
      <c r="A28" s="104" t="s">
        <v>32</v>
      </c>
      <c r="B28" s="105"/>
      <c r="C28" s="105"/>
      <c r="D28" s="105"/>
      <c r="E28" s="105"/>
      <c r="F28" s="105"/>
      <c r="G28" s="106"/>
      <c r="H28" s="46"/>
    </row>
    <row r="29" spans="1:8" ht="18.75" x14ac:dyDescent="0.25">
      <c r="A29" s="34" t="s">
        <v>30</v>
      </c>
      <c r="B29" s="104"/>
      <c r="C29" s="106"/>
      <c r="D29" s="4"/>
      <c r="E29" s="4"/>
      <c r="F29" s="4"/>
      <c r="G29" s="4"/>
      <c r="H29" s="46"/>
    </row>
    <row r="30" spans="1:8" ht="18.75" x14ac:dyDescent="0.3">
      <c r="A30" s="38" t="s">
        <v>43</v>
      </c>
      <c r="B30" s="117">
        <v>150</v>
      </c>
      <c r="C30" s="118"/>
      <c r="D30" s="16">
        <v>3.8</v>
      </c>
      <c r="E30" s="16">
        <v>6.6</v>
      </c>
      <c r="F30" s="16">
        <v>30.1</v>
      </c>
      <c r="G30" s="16">
        <v>194.6</v>
      </c>
      <c r="H30" s="18">
        <v>234</v>
      </c>
    </row>
    <row r="31" spans="1:8" ht="18.75" x14ac:dyDescent="0.3">
      <c r="A31" s="15" t="s">
        <v>66</v>
      </c>
      <c r="B31" s="107">
        <v>100</v>
      </c>
      <c r="C31" s="108"/>
      <c r="D31" s="32">
        <v>2.6</v>
      </c>
      <c r="E31" s="32">
        <v>2.7</v>
      </c>
      <c r="F31" s="32">
        <v>0</v>
      </c>
      <c r="G31" s="32">
        <v>34.6</v>
      </c>
      <c r="H31" s="18" t="s">
        <v>48</v>
      </c>
    </row>
    <row r="32" spans="1:8" ht="18.75" x14ac:dyDescent="0.3">
      <c r="A32" s="37" t="s">
        <v>58</v>
      </c>
      <c r="B32" s="109">
        <v>50</v>
      </c>
      <c r="C32" s="110"/>
      <c r="D32" s="7">
        <v>2.42</v>
      </c>
      <c r="E32" s="7">
        <v>2.5099999999999998</v>
      </c>
      <c r="F32" s="7">
        <v>16.03</v>
      </c>
      <c r="G32" s="7">
        <v>37.22</v>
      </c>
      <c r="H32" s="18">
        <v>428</v>
      </c>
    </row>
    <row r="33" spans="1:8" ht="18.75" x14ac:dyDescent="0.3">
      <c r="A33" s="37" t="s">
        <v>9</v>
      </c>
      <c r="B33" s="124">
        <v>200</v>
      </c>
      <c r="C33" s="125"/>
      <c r="D33" s="7">
        <v>0.17</v>
      </c>
      <c r="E33" s="7">
        <v>0.04</v>
      </c>
      <c r="F33" s="7">
        <v>9.9700000000000006</v>
      </c>
      <c r="G33" s="7">
        <v>40.56</v>
      </c>
      <c r="H33" s="18">
        <v>376</v>
      </c>
    </row>
    <row r="34" spans="1:8" s="29" customFormat="1" x14ac:dyDescent="0.25">
      <c r="A34" s="9" t="s">
        <v>10</v>
      </c>
      <c r="B34" s="126">
        <v>500</v>
      </c>
      <c r="C34" s="127"/>
      <c r="D34" s="10">
        <f>SUM(D30:D33)</f>
        <v>8.99</v>
      </c>
      <c r="E34" s="10">
        <f>SUM(E30:E33)</f>
        <v>11.85</v>
      </c>
      <c r="F34" s="10">
        <f>SUM(F30:F33)</f>
        <v>56.1</v>
      </c>
      <c r="G34" s="10">
        <f>SUM(G30:G33)</f>
        <v>306.97999999999996</v>
      </c>
      <c r="H34" s="23"/>
    </row>
    <row r="35" spans="1:8" ht="18.75" x14ac:dyDescent="0.25">
      <c r="A35" s="104" t="s">
        <v>33</v>
      </c>
      <c r="B35" s="105"/>
      <c r="C35" s="105"/>
      <c r="D35" s="105"/>
      <c r="E35" s="105"/>
      <c r="F35" s="105"/>
      <c r="G35" s="106"/>
      <c r="H35" s="46"/>
    </row>
    <row r="36" spans="1:8" ht="18.75" x14ac:dyDescent="0.25">
      <c r="A36" s="104" t="s">
        <v>30</v>
      </c>
      <c r="B36" s="105"/>
      <c r="C36" s="106"/>
      <c r="D36" s="4"/>
      <c r="E36" s="4"/>
      <c r="F36" s="4"/>
      <c r="G36" s="4"/>
      <c r="H36" s="46"/>
    </row>
    <row r="37" spans="1:8" ht="24" customHeight="1" x14ac:dyDescent="0.3">
      <c r="A37" s="5" t="s">
        <v>26</v>
      </c>
      <c r="B37" s="123">
        <v>150</v>
      </c>
      <c r="C37" s="123"/>
      <c r="D37" s="7">
        <v>6.2</v>
      </c>
      <c r="E37" s="7">
        <v>9.9</v>
      </c>
      <c r="F37" s="7">
        <v>19.2</v>
      </c>
      <c r="G37" s="7">
        <v>189.4</v>
      </c>
      <c r="H37" s="18">
        <v>334</v>
      </c>
    </row>
    <row r="38" spans="1:8" ht="35.25" customHeight="1" x14ac:dyDescent="0.3">
      <c r="A38" s="5" t="s">
        <v>25</v>
      </c>
      <c r="B38" s="100">
        <v>110</v>
      </c>
      <c r="C38" s="101"/>
      <c r="D38" s="12">
        <v>7.081818181818182</v>
      </c>
      <c r="E38" s="12">
        <v>11.6454545454545</v>
      </c>
      <c r="F38" s="12">
        <v>12.727272727272727</v>
      </c>
      <c r="G38" s="12">
        <v>183.69</v>
      </c>
      <c r="H38" s="18">
        <v>128</v>
      </c>
    </row>
    <row r="39" spans="1:8" ht="21" customHeight="1" x14ac:dyDescent="0.3">
      <c r="A39" s="37" t="s">
        <v>58</v>
      </c>
      <c r="B39" s="109">
        <v>50</v>
      </c>
      <c r="C39" s="110"/>
      <c r="D39" s="7">
        <v>2.42</v>
      </c>
      <c r="E39" s="7">
        <v>2.5099999999999998</v>
      </c>
      <c r="F39" s="7">
        <v>16.03</v>
      </c>
      <c r="G39" s="7">
        <v>37.22</v>
      </c>
      <c r="H39" s="18">
        <v>428</v>
      </c>
    </row>
    <row r="40" spans="1:8" ht="22.5" customHeight="1" x14ac:dyDescent="0.3">
      <c r="A40" s="15" t="s">
        <v>16</v>
      </c>
      <c r="B40" s="109">
        <v>200</v>
      </c>
      <c r="C40" s="110"/>
      <c r="D40" s="7">
        <v>0.26</v>
      </c>
      <c r="E40" s="7">
        <v>0.05</v>
      </c>
      <c r="F40" s="7">
        <v>12.26</v>
      </c>
      <c r="G40" s="7">
        <v>49.72</v>
      </c>
      <c r="H40" s="18">
        <v>377</v>
      </c>
    </row>
    <row r="41" spans="1:8" s="29" customFormat="1" x14ac:dyDescent="0.25">
      <c r="A41" s="9" t="s">
        <v>10</v>
      </c>
      <c r="B41" s="111">
        <v>510</v>
      </c>
      <c r="C41" s="112"/>
      <c r="D41" s="4">
        <f>SUM(D37:D40)</f>
        <v>15.961818181818181</v>
      </c>
      <c r="E41" s="4">
        <f>SUM(E37:E40)</f>
        <v>24.105454545454503</v>
      </c>
      <c r="F41" s="4">
        <f>SUM(F37:F40)</f>
        <v>60.217272727272722</v>
      </c>
      <c r="G41" s="4">
        <f>SUM(G37:G40)</f>
        <v>460.03000000000009</v>
      </c>
      <c r="H41" s="23"/>
    </row>
    <row r="42" spans="1:8" ht="18.75" x14ac:dyDescent="0.25">
      <c r="A42" s="104" t="s">
        <v>34</v>
      </c>
      <c r="B42" s="105"/>
      <c r="C42" s="105"/>
      <c r="D42" s="105"/>
      <c r="E42" s="105"/>
      <c r="F42" s="105"/>
      <c r="G42" s="106"/>
      <c r="H42" s="46"/>
    </row>
    <row r="43" spans="1:8" ht="18.75" x14ac:dyDescent="0.25">
      <c r="A43" s="104" t="s">
        <v>30</v>
      </c>
      <c r="B43" s="105"/>
      <c r="C43" s="106"/>
      <c r="D43" s="4"/>
      <c r="E43" s="4"/>
      <c r="F43" s="4"/>
      <c r="G43" s="4"/>
      <c r="H43" s="46"/>
    </row>
    <row r="44" spans="1:8" ht="18.75" x14ac:dyDescent="0.3">
      <c r="A44" s="11" t="s">
        <v>59</v>
      </c>
      <c r="B44" s="121" t="s">
        <v>46</v>
      </c>
      <c r="C44" s="122"/>
      <c r="D44" s="16">
        <f>122/1000*200</f>
        <v>24.4</v>
      </c>
      <c r="E44" s="16">
        <f>78.4/1000*200</f>
        <v>15.680000000000001</v>
      </c>
      <c r="F44" s="16">
        <f>226.3/1000*200</f>
        <v>45.26</v>
      </c>
      <c r="G44" s="16">
        <f>2095/1000*200</f>
        <v>419.00000000000006</v>
      </c>
      <c r="H44" s="18" t="s">
        <v>51</v>
      </c>
    </row>
    <row r="45" spans="1:8" ht="18.75" x14ac:dyDescent="0.3">
      <c r="A45" s="15" t="s">
        <v>60</v>
      </c>
      <c r="B45" s="119">
        <v>100</v>
      </c>
      <c r="C45" s="120"/>
      <c r="D45" s="7">
        <v>5.81</v>
      </c>
      <c r="E45" s="7">
        <v>8.1</v>
      </c>
      <c r="F45" s="7">
        <v>74.62</v>
      </c>
      <c r="G45" s="7">
        <v>394.64</v>
      </c>
      <c r="H45" s="18" t="s">
        <v>50</v>
      </c>
    </row>
    <row r="46" spans="1:8" ht="18.75" x14ac:dyDescent="0.3">
      <c r="A46" s="37" t="s">
        <v>9</v>
      </c>
      <c r="B46" s="100">
        <v>200</v>
      </c>
      <c r="C46" s="101"/>
      <c r="D46" s="7">
        <v>0.17</v>
      </c>
      <c r="E46" s="7">
        <v>0.04</v>
      </c>
      <c r="F46" s="7">
        <v>9.9700000000000006</v>
      </c>
      <c r="G46" s="7">
        <f>40.92-0.36</f>
        <v>40.56</v>
      </c>
      <c r="H46" s="18">
        <v>376</v>
      </c>
    </row>
    <row r="47" spans="1:8" s="29" customFormat="1" x14ac:dyDescent="0.25">
      <c r="A47" s="9" t="s">
        <v>10</v>
      </c>
      <c r="B47" s="111">
        <v>500</v>
      </c>
      <c r="C47" s="112"/>
      <c r="D47" s="4">
        <f>SUM(D44:D46)</f>
        <v>30.38</v>
      </c>
      <c r="E47" s="4">
        <f>SUM(E44:E46)</f>
        <v>23.82</v>
      </c>
      <c r="F47" s="4">
        <f>SUM(F44:F46)</f>
        <v>129.85</v>
      </c>
      <c r="G47" s="4">
        <f>SUM(G44:G46)</f>
        <v>854.2</v>
      </c>
      <c r="H47" s="23"/>
    </row>
    <row r="48" spans="1:8" ht="18.75" x14ac:dyDescent="0.25">
      <c r="A48" s="104" t="s">
        <v>35</v>
      </c>
      <c r="B48" s="105"/>
      <c r="C48" s="105"/>
      <c r="D48" s="105"/>
      <c r="E48" s="105"/>
      <c r="F48" s="105"/>
      <c r="G48" s="105"/>
      <c r="H48" s="106"/>
    </row>
    <row r="49" spans="1:8" ht="18.75" x14ac:dyDescent="0.25">
      <c r="A49" s="104" t="s">
        <v>30</v>
      </c>
      <c r="B49" s="105"/>
      <c r="C49" s="106"/>
      <c r="D49" s="4"/>
      <c r="E49" s="4"/>
      <c r="F49" s="4"/>
      <c r="G49" s="4"/>
      <c r="H49" s="46"/>
    </row>
    <row r="50" spans="1:8" ht="18.75" x14ac:dyDescent="0.3">
      <c r="A50" s="5" t="s">
        <v>20</v>
      </c>
      <c r="B50" s="98">
        <v>150</v>
      </c>
      <c r="C50" s="99"/>
      <c r="D50" s="16">
        <v>2.8</v>
      </c>
      <c r="E50" s="16">
        <v>7.6</v>
      </c>
      <c r="F50" s="16">
        <v>15.6</v>
      </c>
      <c r="G50" s="16">
        <v>142.80000000000001</v>
      </c>
      <c r="H50" s="18">
        <v>105</v>
      </c>
    </row>
    <row r="51" spans="1:8" ht="37.5" x14ac:dyDescent="0.3">
      <c r="A51" s="5" t="s">
        <v>55</v>
      </c>
      <c r="B51" s="100">
        <v>110</v>
      </c>
      <c r="C51" s="101"/>
      <c r="D51" s="12">
        <v>10.44</v>
      </c>
      <c r="E51" s="12">
        <v>7.0299999999999994</v>
      </c>
      <c r="F51" s="12">
        <v>7.6999999999999993</v>
      </c>
      <c r="G51" s="12">
        <v>135.47</v>
      </c>
      <c r="H51" s="18" t="s">
        <v>56</v>
      </c>
    </row>
    <row r="52" spans="1:8" ht="18.75" x14ac:dyDescent="0.3">
      <c r="A52" s="37" t="s">
        <v>14</v>
      </c>
      <c r="B52" s="109">
        <v>40</v>
      </c>
      <c r="C52" s="110"/>
      <c r="D52" s="7">
        <v>3</v>
      </c>
      <c r="E52" s="7">
        <v>0.29600000000000004</v>
      </c>
      <c r="F52" s="7">
        <v>19.399999999999999</v>
      </c>
      <c r="G52" s="7">
        <v>92.4</v>
      </c>
      <c r="H52" s="18" t="s">
        <v>8</v>
      </c>
    </row>
    <row r="53" spans="1:8" ht="18.75" x14ac:dyDescent="0.3">
      <c r="A53" s="15" t="s">
        <v>16</v>
      </c>
      <c r="B53" s="113" t="s">
        <v>46</v>
      </c>
      <c r="C53" s="114"/>
      <c r="D53" s="7">
        <v>0.26</v>
      </c>
      <c r="E53" s="7">
        <v>0.05</v>
      </c>
      <c r="F53" s="7">
        <v>12.26</v>
      </c>
      <c r="G53" s="7">
        <v>49.72</v>
      </c>
      <c r="H53" s="18">
        <v>377</v>
      </c>
    </row>
    <row r="54" spans="1:8" x14ac:dyDescent="0.25">
      <c r="A54" s="9" t="s">
        <v>10</v>
      </c>
      <c r="B54" s="111">
        <v>500</v>
      </c>
      <c r="C54" s="112"/>
      <c r="D54" s="4">
        <f>SUM(D50:D53)</f>
        <v>16.5</v>
      </c>
      <c r="E54" s="4">
        <f>SUM(E50:E53)</f>
        <v>14.975999999999999</v>
      </c>
      <c r="F54" s="4">
        <f>SUM(F50:F53)</f>
        <v>54.959999999999994</v>
      </c>
      <c r="G54" s="4">
        <f>SUM(G50:G53)</f>
        <v>420.39</v>
      </c>
      <c r="H54" s="23"/>
    </row>
    <row r="55" spans="1:8" ht="18.75" x14ac:dyDescent="0.25">
      <c r="A55" s="104" t="s">
        <v>36</v>
      </c>
      <c r="B55" s="105"/>
      <c r="C55" s="105"/>
      <c r="D55" s="105"/>
      <c r="E55" s="105"/>
      <c r="F55" s="105"/>
      <c r="G55" s="106"/>
      <c r="H55" s="46"/>
    </row>
    <row r="56" spans="1:8" ht="25.5" customHeight="1" x14ac:dyDescent="0.25">
      <c r="A56" s="104" t="s">
        <v>30</v>
      </c>
      <c r="B56" s="105"/>
      <c r="C56" s="106"/>
      <c r="D56" s="4"/>
      <c r="E56" s="4"/>
      <c r="F56" s="4"/>
      <c r="G56" s="4"/>
      <c r="H56" s="46"/>
    </row>
    <row r="57" spans="1:8" ht="20.25" customHeight="1" x14ac:dyDescent="0.3">
      <c r="A57" s="5" t="s">
        <v>26</v>
      </c>
      <c r="B57" s="100">
        <v>150</v>
      </c>
      <c r="C57" s="101"/>
      <c r="D57" s="7">
        <v>6.2</v>
      </c>
      <c r="E57" s="7">
        <v>9.9</v>
      </c>
      <c r="F57" s="7">
        <v>19.2</v>
      </c>
      <c r="G57" s="7">
        <v>189.4</v>
      </c>
      <c r="H57" s="18">
        <v>334</v>
      </c>
    </row>
    <row r="58" spans="1:8" ht="19.5" customHeight="1" x14ac:dyDescent="0.3">
      <c r="A58" s="15" t="s">
        <v>67</v>
      </c>
      <c r="B58" s="107">
        <v>110</v>
      </c>
      <c r="C58" s="108"/>
      <c r="D58" s="32">
        <v>5.2</v>
      </c>
      <c r="E58" s="32">
        <v>5.4</v>
      </c>
      <c r="F58" s="32">
        <v>0</v>
      </c>
      <c r="G58" s="32">
        <v>69.2</v>
      </c>
      <c r="H58" s="18" t="s">
        <v>48</v>
      </c>
    </row>
    <row r="59" spans="1:8" ht="21" customHeight="1" x14ac:dyDescent="0.3">
      <c r="A59" s="37" t="s">
        <v>58</v>
      </c>
      <c r="B59" s="109">
        <v>50</v>
      </c>
      <c r="C59" s="110"/>
      <c r="D59" s="7">
        <v>2.42</v>
      </c>
      <c r="E59" s="7">
        <v>2.5099999999999998</v>
      </c>
      <c r="F59" s="7">
        <v>16.03</v>
      </c>
      <c r="G59" s="7">
        <v>37.22</v>
      </c>
      <c r="H59" s="18">
        <v>428</v>
      </c>
    </row>
    <row r="60" spans="1:8" ht="19.5" customHeight="1" x14ac:dyDescent="0.3">
      <c r="A60" s="37" t="s">
        <v>9</v>
      </c>
      <c r="B60" s="109">
        <v>200</v>
      </c>
      <c r="C60" s="110"/>
      <c r="D60" s="7">
        <v>0.17</v>
      </c>
      <c r="E60" s="7">
        <v>0.04</v>
      </c>
      <c r="F60" s="7">
        <v>9.9700000000000006</v>
      </c>
      <c r="G60" s="7">
        <v>40.56</v>
      </c>
      <c r="H60" s="18">
        <v>376</v>
      </c>
    </row>
    <row r="61" spans="1:8" x14ac:dyDescent="0.25">
      <c r="A61" s="9" t="s">
        <v>10</v>
      </c>
      <c r="B61" s="111">
        <v>510</v>
      </c>
      <c r="C61" s="112"/>
      <c r="D61" s="4">
        <f>SUM(D57:D60)</f>
        <v>13.99</v>
      </c>
      <c r="E61" s="4">
        <f>SUM(E57:E60)</f>
        <v>17.850000000000001</v>
      </c>
      <c r="F61" s="4">
        <f>SUM(F57:F60)</f>
        <v>45.2</v>
      </c>
      <c r="G61" s="4">
        <f>SUM(G57:G60)</f>
        <v>336.38000000000005</v>
      </c>
      <c r="H61" s="23"/>
    </row>
    <row r="62" spans="1:8" ht="21.75" customHeight="1" x14ac:dyDescent="0.25">
      <c r="A62" s="104" t="s">
        <v>37</v>
      </c>
      <c r="B62" s="105"/>
      <c r="C62" s="105"/>
      <c r="D62" s="105"/>
      <c r="E62" s="105"/>
      <c r="F62" s="105"/>
      <c r="G62" s="106"/>
      <c r="H62" s="46"/>
    </row>
    <row r="63" spans="1:8" ht="18.75" x14ac:dyDescent="0.25">
      <c r="A63" s="104" t="s">
        <v>30</v>
      </c>
      <c r="B63" s="105"/>
      <c r="C63" s="106"/>
      <c r="D63" s="4"/>
      <c r="E63" s="4"/>
      <c r="F63" s="4"/>
      <c r="G63" s="4"/>
      <c r="H63" s="46"/>
    </row>
    <row r="64" spans="1:8" ht="18.75" x14ac:dyDescent="0.3">
      <c r="A64" s="38" t="s">
        <v>43</v>
      </c>
      <c r="B64" s="117">
        <v>150</v>
      </c>
      <c r="C64" s="118"/>
      <c r="D64" s="16">
        <v>3.8</v>
      </c>
      <c r="E64" s="16">
        <v>6.6</v>
      </c>
      <c r="F64" s="16">
        <v>30.1</v>
      </c>
      <c r="G64" s="16">
        <v>191.6</v>
      </c>
      <c r="H64" s="18">
        <v>234</v>
      </c>
    </row>
    <row r="65" spans="1:8" ht="18.75" x14ac:dyDescent="0.3">
      <c r="A65" s="38" t="s">
        <v>17</v>
      </c>
      <c r="B65" s="102">
        <v>110</v>
      </c>
      <c r="C65" s="103"/>
      <c r="D65" s="16">
        <v>7.8090909090909086</v>
      </c>
      <c r="E65" s="16">
        <v>7.6999999999999993</v>
      </c>
      <c r="F65" s="16">
        <v>8.0909090909090917</v>
      </c>
      <c r="G65" s="16">
        <v>132.54</v>
      </c>
      <c r="H65" s="18" t="s">
        <v>23</v>
      </c>
    </row>
    <row r="66" spans="1:8" ht="18.75" x14ac:dyDescent="0.3">
      <c r="A66" s="37" t="s">
        <v>14</v>
      </c>
      <c r="B66" s="109">
        <v>40</v>
      </c>
      <c r="C66" s="110"/>
      <c r="D66" s="7">
        <v>3</v>
      </c>
      <c r="E66" s="7">
        <v>0.29600000000000004</v>
      </c>
      <c r="F66" s="7">
        <v>19.399999999999999</v>
      </c>
      <c r="G66" s="7">
        <v>92.4</v>
      </c>
      <c r="H66" s="18" t="s">
        <v>8</v>
      </c>
    </row>
    <row r="67" spans="1:8" ht="18.75" x14ac:dyDescent="0.3">
      <c r="A67" s="15" t="s">
        <v>16</v>
      </c>
      <c r="B67" s="109">
        <v>200</v>
      </c>
      <c r="C67" s="110"/>
      <c r="D67" s="7">
        <v>0.26</v>
      </c>
      <c r="E67" s="7">
        <v>0.05</v>
      </c>
      <c r="F67" s="7">
        <v>12.26</v>
      </c>
      <c r="G67" s="7">
        <v>49.72</v>
      </c>
      <c r="H67" s="18">
        <v>377</v>
      </c>
    </row>
    <row r="68" spans="1:8" x14ac:dyDescent="0.25">
      <c r="A68" s="9" t="s">
        <v>10</v>
      </c>
      <c r="B68" s="111">
        <f>SUM(B64:C67)</f>
        <v>500</v>
      </c>
      <c r="C68" s="112"/>
      <c r="D68" s="4">
        <f>SUM(D64:D67)</f>
        <v>14.869090909090909</v>
      </c>
      <c r="E68" s="4">
        <f>SUM(E64:E67)</f>
        <v>14.645999999999999</v>
      </c>
      <c r="F68" s="4">
        <f>SUM(F64:F67)</f>
        <v>69.850909090909099</v>
      </c>
      <c r="G68" s="4">
        <f>SUM(G64:G67)</f>
        <v>466.26</v>
      </c>
      <c r="H68" s="23"/>
    </row>
    <row r="69" spans="1:8" ht="18.75" x14ac:dyDescent="0.25">
      <c r="A69" s="104" t="s">
        <v>38</v>
      </c>
      <c r="B69" s="105"/>
      <c r="C69" s="105"/>
      <c r="D69" s="105"/>
      <c r="E69" s="105"/>
      <c r="F69" s="105"/>
      <c r="G69" s="105"/>
      <c r="H69" s="106"/>
    </row>
    <row r="70" spans="1:8" ht="18.75" x14ac:dyDescent="0.25">
      <c r="A70" s="45" t="s">
        <v>39</v>
      </c>
      <c r="B70" s="104"/>
      <c r="C70" s="106"/>
      <c r="D70" s="4"/>
      <c r="E70" s="4"/>
      <c r="F70" s="4"/>
      <c r="G70" s="4"/>
      <c r="H70" s="46"/>
    </row>
    <row r="71" spans="1:8" ht="18.75" x14ac:dyDescent="0.3">
      <c r="A71" s="37" t="s">
        <v>12</v>
      </c>
      <c r="B71" s="109">
        <v>110</v>
      </c>
      <c r="C71" s="110"/>
      <c r="D71" s="7">
        <v>8.5</v>
      </c>
      <c r="E71" s="7">
        <v>5.4545454545454497</v>
      </c>
      <c r="F71" s="7">
        <v>9.4545454545454994</v>
      </c>
      <c r="G71" s="7">
        <v>120.54</v>
      </c>
      <c r="H71" s="18" t="s">
        <v>22</v>
      </c>
    </row>
    <row r="72" spans="1:8" ht="18.75" x14ac:dyDescent="0.3">
      <c r="A72" s="37" t="s">
        <v>11</v>
      </c>
      <c r="B72" s="109">
        <v>150</v>
      </c>
      <c r="C72" s="110"/>
      <c r="D72" s="7">
        <v>4.9000000000000004</v>
      </c>
      <c r="E72" s="7">
        <v>9.6</v>
      </c>
      <c r="F72" s="7">
        <v>11.9</v>
      </c>
      <c r="G72" s="7">
        <v>152.9</v>
      </c>
      <c r="H72" s="18">
        <v>171</v>
      </c>
    </row>
    <row r="73" spans="1:8" ht="18.75" x14ac:dyDescent="0.3">
      <c r="A73" s="37" t="s">
        <v>14</v>
      </c>
      <c r="B73" s="109">
        <v>40</v>
      </c>
      <c r="C73" s="110"/>
      <c r="D73" s="7">
        <v>3</v>
      </c>
      <c r="E73" s="7">
        <v>0.29600000000000004</v>
      </c>
      <c r="F73" s="7">
        <v>19.399999999999999</v>
      </c>
      <c r="G73" s="7">
        <v>92.4</v>
      </c>
      <c r="H73" s="18" t="s">
        <v>8</v>
      </c>
    </row>
    <row r="74" spans="1:8" ht="18.75" x14ac:dyDescent="0.3">
      <c r="A74" s="37" t="s">
        <v>9</v>
      </c>
      <c r="B74" s="100">
        <v>200</v>
      </c>
      <c r="C74" s="101"/>
      <c r="D74" s="7">
        <v>0.17</v>
      </c>
      <c r="E74" s="7">
        <v>0.04</v>
      </c>
      <c r="F74" s="7">
        <v>9.9700000000000006</v>
      </c>
      <c r="G74" s="7">
        <v>40.56</v>
      </c>
      <c r="H74" s="18">
        <v>376</v>
      </c>
    </row>
    <row r="75" spans="1:8" x14ac:dyDescent="0.25">
      <c r="A75" s="9" t="s">
        <v>10</v>
      </c>
      <c r="B75" s="115">
        <v>500</v>
      </c>
      <c r="C75" s="116"/>
      <c r="D75" s="4">
        <f>SUM(D71:D74)</f>
        <v>16.57</v>
      </c>
      <c r="E75" s="4">
        <f>SUM(E71:E74)</f>
        <v>15.390545454545448</v>
      </c>
      <c r="F75" s="4">
        <f>SUM(F71:F74)</f>
        <v>50.724545454545499</v>
      </c>
      <c r="G75" s="4">
        <f>SUM(G71:G74)</f>
        <v>406.40000000000003</v>
      </c>
      <c r="H75" s="23"/>
    </row>
    <row r="91" spans="3:8" ht="15" x14ac:dyDescent="0.25">
      <c r="C91" s="27"/>
      <c r="D91" s="27"/>
      <c r="E91" s="27"/>
      <c r="F91" s="27"/>
      <c r="G91" s="27"/>
      <c r="H91" s="27"/>
    </row>
    <row r="92" spans="3:8" ht="15" x14ac:dyDescent="0.25">
      <c r="C92" s="27"/>
      <c r="D92" s="27"/>
      <c r="E92" s="27"/>
      <c r="F92" s="27"/>
      <c r="G92" s="27"/>
      <c r="H92" s="27"/>
    </row>
    <row r="101" spans="3:8" ht="15" x14ac:dyDescent="0.25">
      <c r="C101" s="27"/>
      <c r="D101" s="27"/>
      <c r="E101" s="27"/>
      <c r="F101" s="27"/>
      <c r="G101" s="27"/>
      <c r="H101" s="27"/>
    </row>
  </sheetData>
  <mergeCells count="75">
    <mergeCell ref="A9:G9"/>
    <mergeCell ref="A10:C10"/>
    <mergeCell ref="B11:C11"/>
    <mergeCell ref="B12:C12"/>
    <mergeCell ref="B13:C13"/>
    <mergeCell ref="A2:H2"/>
    <mergeCell ref="A4:A8"/>
    <mergeCell ref="B4:C4"/>
    <mergeCell ref="H4:H8"/>
    <mergeCell ref="B5:C8"/>
    <mergeCell ref="D5:F5"/>
    <mergeCell ref="G5:G8"/>
    <mergeCell ref="D6:D8"/>
    <mergeCell ref="E6:E8"/>
    <mergeCell ref="F6:F8"/>
    <mergeCell ref="A15:G15"/>
    <mergeCell ref="A16:C16"/>
    <mergeCell ref="B17:C17"/>
    <mergeCell ref="B18:C18"/>
    <mergeCell ref="B14:C14"/>
    <mergeCell ref="B26:C26"/>
    <mergeCell ref="A22:G22"/>
    <mergeCell ref="A23:C23"/>
    <mergeCell ref="B24:C24"/>
    <mergeCell ref="B19:C19"/>
    <mergeCell ref="B20:C20"/>
    <mergeCell ref="B21:C21"/>
    <mergeCell ref="A35:G35"/>
    <mergeCell ref="B33:C33"/>
    <mergeCell ref="B34:C34"/>
    <mergeCell ref="A28:G28"/>
    <mergeCell ref="B29:C29"/>
    <mergeCell ref="B30:C30"/>
    <mergeCell ref="B31:C31"/>
    <mergeCell ref="B32:C32"/>
    <mergeCell ref="A36:C36"/>
    <mergeCell ref="B37:C37"/>
    <mergeCell ref="B40:C40"/>
    <mergeCell ref="B39:C39"/>
    <mergeCell ref="B41:C41"/>
    <mergeCell ref="B38:C38"/>
    <mergeCell ref="A49:C49"/>
    <mergeCell ref="A42:G42"/>
    <mergeCell ref="A43:C43"/>
    <mergeCell ref="B46:C46"/>
    <mergeCell ref="B45:C45"/>
    <mergeCell ref="B47:C47"/>
    <mergeCell ref="B44:C44"/>
    <mergeCell ref="A48:H48"/>
    <mergeCell ref="B75:C75"/>
    <mergeCell ref="A69:H69"/>
    <mergeCell ref="B70:C70"/>
    <mergeCell ref="B67:C67"/>
    <mergeCell ref="A62:G62"/>
    <mergeCell ref="A63:C63"/>
    <mergeCell ref="B64:C64"/>
    <mergeCell ref="B66:C66"/>
    <mergeCell ref="B68:C68"/>
    <mergeCell ref="B72:C72"/>
    <mergeCell ref="B71:C71"/>
    <mergeCell ref="B74:C74"/>
    <mergeCell ref="B73:C73"/>
    <mergeCell ref="B50:C50"/>
    <mergeCell ref="B51:C51"/>
    <mergeCell ref="B65:C65"/>
    <mergeCell ref="A56:C56"/>
    <mergeCell ref="B57:C57"/>
    <mergeCell ref="B58:C58"/>
    <mergeCell ref="B59:C59"/>
    <mergeCell ref="B60:C60"/>
    <mergeCell ref="B61:C61"/>
    <mergeCell ref="A55:G55"/>
    <mergeCell ref="B53:C53"/>
    <mergeCell ref="B54:C54"/>
    <mergeCell ref="B52:C52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03"/>
  <sheetViews>
    <sheetView tabSelected="1" topLeftCell="A139" workbookViewId="0">
      <selection activeCell="AD158" sqref="AD158"/>
    </sheetView>
  </sheetViews>
  <sheetFormatPr defaultRowHeight="15.75" x14ac:dyDescent="0.25"/>
  <cols>
    <col min="1" max="1" width="57.85546875" style="27" customWidth="1"/>
    <col min="2" max="2" width="10" style="27" customWidth="1"/>
    <col min="3" max="3" width="9" style="44" customWidth="1"/>
    <col min="4" max="4" width="9.7109375" style="30" customWidth="1"/>
    <col min="5" max="6" width="10.7109375" style="30" customWidth="1"/>
    <col min="7" max="7" width="13" style="30" customWidth="1"/>
    <col min="8" max="8" width="18.140625" style="43" customWidth="1"/>
    <col min="9" max="29" width="9.140625" style="27" hidden="1" customWidth="1"/>
    <col min="30" max="30" width="127" style="27" customWidth="1"/>
    <col min="31" max="44" width="9.140625" style="27"/>
    <col min="45" max="45" width="7.85546875" style="27" customWidth="1"/>
    <col min="46" max="46" width="57.85546875" style="27" customWidth="1"/>
    <col min="47" max="47" width="10.140625" style="27" customWidth="1"/>
    <col min="48" max="48" width="12.28515625" style="27" customWidth="1"/>
    <col min="49" max="51" width="0" style="27" hidden="1" customWidth="1"/>
    <col min="52" max="52" width="9.7109375" style="27" customWidth="1"/>
    <col min="53" max="54" width="10.7109375" style="27" customWidth="1"/>
    <col min="55" max="55" width="11.85546875" style="27" customWidth="1"/>
    <col min="56" max="56" width="0" style="27" hidden="1" customWidth="1"/>
    <col min="57" max="57" width="9.140625" style="27" customWidth="1"/>
    <col min="58" max="58" width="8" style="27" customWidth="1"/>
    <col min="59" max="59" width="7.5703125" style="27" customWidth="1"/>
    <col min="60" max="60" width="9" style="27" customWidth="1"/>
    <col min="61" max="63" width="9.140625" style="27" customWidth="1"/>
    <col min="64" max="69" width="0" style="27" hidden="1" customWidth="1"/>
    <col min="70" max="300" width="9.140625" style="27"/>
    <col min="301" max="301" width="7.85546875" style="27" customWidth="1"/>
    <col min="302" max="302" width="57.85546875" style="27" customWidth="1"/>
    <col min="303" max="303" width="10.140625" style="27" customWidth="1"/>
    <col min="304" max="304" width="12.28515625" style="27" customWidth="1"/>
    <col min="305" max="307" width="0" style="27" hidden="1" customWidth="1"/>
    <col min="308" max="308" width="9.7109375" style="27" customWidth="1"/>
    <col min="309" max="310" width="10.7109375" style="27" customWidth="1"/>
    <col min="311" max="311" width="11.85546875" style="27" customWidth="1"/>
    <col min="312" max="312" width="0" style="27" hidden="1" customWidth="1"/>
    <col min="313" max="313" width="9.140625" style="27" customWidth="1"/>
    <col min="314" max="314" width="8" style="27" customWidth="1"/>
    <col min="315" max="315" width="7.5703125" style="27" customWidth="1"/>
    <col min="316" max="316" width="9" style="27" customWidth="1"/>
    <col min="317" max="319" width="9.140625" style="27" customWidth="1"/>
    <col min="320" max="325" width="0" style="27" hidden="1" customWidth="1"/>
    <col min="326" max="556" width="9.140625" style="27"/>
    <col min="557" max="557" width="7.85546875" style="27" customWidth="1"/>
    <col min="558" max="558" width="57.85546875" style="27" customWidth="1"/>
    <col min="559" max="559" width="10.140625" style="27" customWidth="1"/>
    <col min="560" max="560" width="12.28515625" style="27" customWidth="1"/>
    <col min="561" max="563" width="0" style="27" hidden="1" customWidth="1"/>
    <col min="564" max="564" width="9.7109375" style="27" customWidth="1"/>
    <col min="565" max="566" width="10.7109375" style="27" customWidth="1"/>
    <col min="567" max="567" width="11.85546875" style="27" customWidth="1"/>
    <col min="568" max="568" width="0" style="27" hidden="1" customWidth="1"/>
    <col min="569" max="569" width="9.140625" style="27" customWidth="1"/>
    <col min="570" max="570" width="8" style="27" customWidth="1"/>
    <col min="571" max="571" width="7.5703125" style="27" customWidth="1"/>
    <col min="572" max="572" width="9" style="27" customWidth="1"/>
    <col min="573" max="575" width="9.140625" style="27" customWidth="1"/>
    <col min="576" max="581" width="0" style="27" hidden="1" customWidth="1"/>
    <col min="582" max="812" width="9.140625" style="27"/>
    <col min="813" max="813" width="7.85546875" style="27" customWidth="1"/>
    <col min="814" max="814" width="57.85546875" style="27" customWidth="1"/>
    <col min="815" max="815" width="10.140625" style="27" customWidth="1"/>
    <col min="816" max="816" width="12.28515625" style="27" customWidth="1"/>
    <col min="817" max="819" width="0" style="27" hidden="1" customWidth="1"/>
    <col min="820" max="820" width="9.7109375" style="27" customWidth="1"/>
    <col min="821" max="822" width="10.7109375" style="27" customWidth="1"/>
    <col min="823" max="823" width="11.85546875" style="27" customWidth="1"/>
    <col min="824" max="824" width="0" style="27" hidden="1" customWidth="1"/>
    <col min="825" max="825" width="9.140625" style="27" customWidth="1"/>
    <col min="826" max="826" width="8" style="27" customWidth="1"/>
    <col min="827" max="827" width="7.5703125" style="27" customWidth="1"/>
    <col min="828" max="828" width="9" style="27" customWidth="1"/>
    <col min="829" max="831" width="9.140625" style="27" customWidth="1"/>
    <col min="832" max="837" width="0" style="27" hidden="1" customWidth="1"/>
    <col min="838" max="1068" width="9.140625" style="27"/>
    <col min="1069" max="1069" width="7.85546875" style="27" customWidth="1"/>
    <col min="1070" max="1070" width="57.85546875" style="27" customWidth="1"/>
    <col min="1071" max="1071" width="10.140625" style="27" customWidth="1"/>
    <col min="1072" max="1072" width="12.28515625" style="27" customWidth="1"/>
    <col min="1073" max="1075" width="0" style="27" hidden="1" customWidth="1"/>
    <col min="1076" max="1076" width="9.7109375" style="27" customWidth="1"/>
    <col min="1077" max="1078" width="10.7109375" style="27" customWidth="1"/>
    <col min="1079" max="1079" width="11.85546875" style="27" customWidth="1"/>
    <col min="1080" max="1080" width="0" style="27" hidden="1" customWidth="1"/>
    <col min="1081" max="1081" width="9.140625" style="27" customWidth="1"/>
    <col min="1082" max="1082" width="8" style="27" customWidth="1"/>
    <col min="1083" max="1083" width="7.5703125" style="27" customWidth="1"/>
    <col min="1084" max="1084" width="9" style="27" customWidth="1"/>
    <col min="1085" max="1087" width="9.140625" style="27" customWidth="1"/>
    <col min="1088" max="1093" width="0" style="27" hidden="1" customWidth="1"/>
    <col min="1094" max="1324" width="9.140625" style="27"/>
    <col min="1325" max="1325" width="7.85546875" style="27" customWidth="1"/>
    <col min="1326" max="1326" width="57.85546875" style="27" customWidth="1"/>
    <col min="1327" max="1327" width="10.140625" style="27" customWidth="1"/>
    <col min="1328" max="1328" width="12.28515625" style="27" customWidth="1"/>
    <col min="1329" max="1331" width="0" style="27" hidden="1" customWidth="1"/>
    <col min="1332" max="1332" width="9.7109375" style="27" customWidth="1"/>
    <col min="1333" max="1334" width="10.7109375" style="27" customWidth="1"/>
    <col min="1335" max="1335" width="11.85546875" style="27" customWidth="1"/>
    <col min="1336" max="1336" width="0" style="27" hidden="1" customWidth="1"/>
    <col min="1337" max="1337" width="9.140625" style="27" customWidth="1"/>
    <col min="1338" max="1338" width="8" style="27" customWidth="1"/>
    <col min="1339" max="1339" width="7.5703125" style="27" customWidth="1"/>
    <col min="1340" max="1340" width="9" style="27" customWidth="1"/>
    <col min="1341" max="1343" width="9.140625" style="27" customWidth="1"/>
    <col min="1344" max="1349" width="0" style="27" hidden="1" customWidth="1"/>
    <col min="1350" max="1580" width="9.140625" style="27"/>
    <col min="1581" max="1581" width="7.85546875" style="27" customWidth="1"/>
    <col min="1582" max="1582" width="57.85546875" style="27" customWidth="1"/>
    <col min="1583" max="1583" width="10.140625" style="27" customWidth="1"/>
    <col min="1584" max="1584" width="12.28515625" style="27" customWidth="1"/>
    <col min="1585" max="1587" width="0" style="27" hidden="1" customWidth="1"/>
    <col min="1588" max="1588" width="9.7109375" style="27" customWidth="1"/>
    <col min="1589" max="1590" width="10.7109375" style="27" customWidth="1"/>
    <col min="1591" max="1591" width="11.85546875" style="27" customWidth="1"/>
    <col min="1592" max="1592" width="0" style="27" hidden="1" customWidth="1"/>
    <col min="1593" max="1593" width="9.140625" style="27" customWidth="1"/>
    <col min="1594" max="1594" width="8" style="27" customWidth="1"/>
    <col min="1595" max="1595" width="7.5703125" style="27" customWidth="1"/>
    <col min="1596" max="1596" width="9" style="27" customWidth="1"/>
    <col min="1597" max="1599" width="9.140625" style="27" customWidth="1"/>
    <col min="1600" max="1605" width="0" style="27" hidden="1" customWidth="1"/>
    <col min="1606" max="1836" width="9.140625" style="27"/>
    <col min="1837" max="1837" width="7.85546875" style="27" customWidth="1"/>
    <col min="1838" max="1838" width="57.85546875" style="27" customWidth="1"/>
    <col min="1839" max="1839" width="10.140625" style="27" customWidth="1"/>
    <col min="1840" max="1840" width="12.28515625" style="27" customWidth="1"/>
    <col min="1841" max="1843" width="0" style="27" hidden="1" customWidth="1"/>
    <col min="1844" max="1844" width="9.7109375" style="27" customWidth="1"/>
    <col min="1845" max="1846" width="10.7109375" style="27" customWidth="1"/>
    <col min="1847" max="1847" width="11.85546875" style="27" customWidth="1"/>
    <col min="1848" max="1848" width="0" style="27" hidden="1" customWidth="1"/>
    <col min="1849" max="1849" width="9.140625" style="27" customWidth="1"/>
    <col min="1850" max="1850" width="8" style="27" customWidth="1"/>
    <col min="1851" max="1851" width="7.5703125" style="27" customWidth="1"/>
    <col min="1852" max="1852" width="9" style="27" customWidth="1"/>
    <col min="1853" max="1855" width="9.140625" style="27" customWidth="1"/>
    <col min="1856" max="1861" width="0" style="27" hidden="1" customWidth="1"/>
    <col min="1862" max="2092" width="9.140625" style="27"/>
    <col min="2093" max="2093" width="7.85546875" style="27" customWidth="1"/>
    <col min="2094" max="2094" width="57.85546875" style="27" customWidth="1"/>
    <col min="2095" max="2095" width="10.140625" style="27" customWidth="1"/>
    <col min="2096" max="2096" width="12.28515625" style="27" customWidth="1"/>
    <col min="2097" max="2099" width="0" style="27" hidden="1" customWidth="1"/>
    <col min="2100" max="2100" width="9.7109375" style="27" customWidth="1"/>
    <col min="2101" max="2102" width="10.7109375" style="27" customWidth="1"/>
    <col min="2103" max="2103" width="11.85546875" style="27" customWidth="1"/>
    <col min="2104" max="2104" width="0" style="27" hidden="1" customWidth="1"/>
    <col min="2105" max="2105" width="9.140625" style="27" customWidth="1"/>
    <col min="2106" max="2106" width="8" style="27" customWidth="1"/>
    <col min="2107" max="2107" width="7.5703125" style="27" customWidth="1"/>
    <col min="2108" max="2108" width="9" style="27" customWidth="1"/>
    <col min="2109" max="2111" width="9.140625" style="27" customWidth="1"/>
    <col min="2112" max="2117" width="0" style="27" hidden="1" customWidth="1"/>
    <col min="2118" max="2348" width="9.140625" style="27"/>
    <col min="2349" max="2349" width="7.85546875" style="27" customWidth="1"/>
    <col min="2350" max="2350" width="57.85546875" style="27" customWidth="1"/>
    <col min="2351" max="2351" width="10.140625" style="27" customWidth="1"/>
    <col min="2352" max="2352" width="12.28515625" style="27" customWidth="1"/>
    <col min="2353" max="2355" width="0" style="27" hidden="1" customWidth="1"/>
    <col min="2356" max="2356" width="9.7109375" style="27" customWidth="1"/>
    <col min="2357" max="2358" width="10.7109375" style="27" customWidth="1"/>
    <col min="2359" max="2359" width="11.85546875" style="27" customWidth="1"/>
    <col min="2360" max="2360" width="0" style="27" hidden="1" customWidth="1"/>
    <col min="2361" max="2361" width="9.140625" style="27" customWidth="1"/>
    <col min="2362" max="2362" width="8" style="27" customWidth="1"/>
    <col min="2363" max="2363" width="7.5703125" style="27" customWidth="1"/>
    <col min="2364" max="2364" width="9" style="27" customWidth="1"/>
    <col min="2365" max="2367" width="9.140625" style="27" customWidth="1"/>
    <col min="2368" max="2373" width="0" style="27" hidden="1" customWidth="1"/>
    <col min="2374" max="2604" width="9.140625" style="27"/>
    <col min="2605" max="2605" width="7.85546875" style="27" customWidth="1"/>
    <col min="2606" max="2606" width="57.85546875" style="27" customWidth="1"/>
    <col min="2607" max="2607" width="10.140625" style="27" customWidth="1"/>
    <col min="2608" max="2608" width="12.28515625" style="27" customWidth="1"/>
    <col min="2609" max="2611" width="0" style="27" hidden="1" customWidth="1"/>
    <col min="2612" max="2612" width="9.7109375" style="27" customWidth="1"/>
    <col min="2613" max="2614" width="10.7109375" style="27" customWidth="1"/>
    <col min="2615" max="2615" width="11.85546875" style="27" customWidth="1"/>
    <col min="2616" max="2616" width="0" style="27" hidden="1" customWidth="1"/>
    <col min="2617" max="2617" width="9.140625" style="27" customWidth="1"/>
    <col min="2618" max="2618" width="8" style="27" customWidth="1"/>
    <col min="2619" max="2619" width="7.5703125" style="27" customWidth="1"/>
    <col min="2620" max="2620" width="9" style="27" customWidth="1"/>
    <col min="2621" max="2623" width="9.140625" style="27" customWidth="1"/>
    <col min="2624" max="2629" width="0" style="27" hidden="1" customWidth="1"/>
    <col min="2630" max="2860" width="9.140625" style="27"/>
    <col min="2861" max="2861" width="7.85546875" style="27" customWidth="1"/>
    <col min="2862" max="2862" width="57.85546875" style="27" customWidth="1"/>
    <col min="2863" max="2863" width="10.140625" style="27" customWidth="1"/>
    <col min="2864" max="2864" width="12.28515625" style="27" customWidth="1"/>
    <col min="2865" max="2867" width="0" style="27" hidden="1" customWidth="1"/>
    <col min="2868" max="2868" width="9.7109375" style="27" customWidth="1"/>
    <col min="2869" max="2870" width="10.7109375" style="27" customWidth="1"/>
    <col min="2871" max="2871" width="11.85546875" style="27" customWidth="1"/>
    <col min="2872" max="2872" width="0" style="27" hidden="1" customWidth="1"/>
    <col min="2873" max="2873" width="9.140625" style="27" customWidth="1"/>
    <col min="2874" max="2874" width="8" style="27" customWidth="1"/>
    <col min="2875" max="2875" width="7.5703125" style="27" customWidth="1"/>
    <col min="2876" max="2876" width="9" style="27" customWidth="1"/>
    <col min="2877" max="2879" width="9.140625" style="27" customWidth="1"/>
    <col min="2880" max="2885" width="0" style="27" hidden="1" customWidth="1"/>
    <col min="2886" max="3116" width="9.140625" style="27"/>
    <col min="3117" max="3117" width="7.85546875" style="27" customWidth="1"/>
    <col min="3118" max="3118" width="57.85546875" style="27" customWidth="1"/>
    <col min="3119" max="3119" width="10.140625" style="27" customWidth="1"/>
    <col min="3120" max="3120" width="12.28515625" style="27" customWidth="1"/>
    <col min="3121" max="3123" width="0" style="27" hidden="1" customWidth="1"/>
    <col min="3124" max="3124" width="9.7109375" style="27" customWidth="1"/>
    <col min="3125" max="3126" width="10.7109375" style="27" customWidth="1"/>
    <col min="3127" max="3127" width="11.85546875" style="27" customWidth="1"/>
    <col min="3128" max="3128" width="0" style="27" hidden="1" customWidth="1"/>
    <col min="3129" max="3129" width="9.140625" style="27" customWidth="1"/>
    <col min="3130" max="3130" width="8" style="27" customWidth="1"/>
    <col min="3131" max="3131" width="7.5703125" style="27" customWidth="1"/>
    <col min="3132" max="3132" width="9" style="27" customWidth="1"/>
    <col min="3133" max="3135" width="9.140625" style="27" customWidth="1"/>
    <col min="3136" max="3141" width="0" style="27" hidden="1" customWidth="1"/>
    <col min="3142" max="3372" width="9.140625" style="27"/>
    <col min="3373" max="3373" width="7.85546875" style="27" customWidth="1"/>
    <col min="3374" max="3374" width="57.85546875" style="27" customWidth="1"/>
    <col min="3375" max="3375" width="10.140625" style="27" customWidth="1"/>
    <col min="3376" max="3376" width="12.28515625" style="27" customWidth="1"/>
    <col min="3377" max="3379" width="0" style="27" hidden="1" customWidth="1"/>
    <col min="3380" max="3380" width="9.7109375" style="27" customWidth="1"/>
    <col min="3381" max="3382" width="10.7109375" style="27" customWidth="1"/>
    <col min="3383" max="3383" width="11.85546875" style="27" customWidth="1"/>
    <col min="3384" max="3384" width="0" style="27" hidden="1" customWidth="1"/>
    <col min="3385" max="3385" width="9.140625" style="27" customWidth="1"/>
    <col min="3386" max="3386" width="8" style="27" customWidth="1"/>
    <col min="3387" max="3387" width="7.5703125" style="27" customWidth="1"/>
    <col min="3388" max="3388" width="9" style="27" customWidth="1"/>
    <col min="3389" max="3391" width="9.140625" style="27" customWidth="1"/>
    <col min="3392" max="3397" width="0" style="27" hidden="1" customWidth="1"/>
    <col min="3398" max="3628" width="9.140625" style="27"/>
    <col min="3629" max="3629" width="7.85546875" style="27" customWidth="1"/>
    <col min="3630" max="3630" width="57.85546875" style="27" customWidth="1"/>
    <col min="3631" max="3631" width="10.140625" style="27" customWidth="1"/>
    <col min="3632" max="3632" width="12.28515625" style="27" customWidth="1"/>
    <col min="3633" max="3635" width="0" style="27" hidden="1" customWidth="1"/>
    <col min="3636" max="3636" width="9.7109375" style="27" customWidth="1"/>
    <col min="3637" max="3638" width="10.7109375" style="27" customWidth="1"/>
    <col min="3639" max="3639" width="11.85546875" style="27" customWidth="1"/>
    <col min="3640" max="3640" width="0" style="27" hidden="1" customWidth="1"/>
    <col min="3641" max="3641" width="9.140625" style="27" customWidth="1"/>
    <col min="3642" max="3642" width="8" style="27" customWidth="1"/>
    <col min="3643" max="3643" width="7.5703125" style="27" customWidth="1"/>
    <col min="3644" max="3644" width="9" style="27" customWidth="1"/>
    <col min="3645" max="3647" width="9.140625" style="27" customWidth="1"/>
    <col min="3648" max="3653" width="0" style="27" hidden="1" customWidth="1"/>
    <col min="3654" max="3884" width="9.140625" style="27"/>
    <col min="3885" max="3885" width="7.85546875" style="27" customWidth="1"/>
    <col min="3886" max="3886" width="57.85546875" style="27" customWidth="1"/>
    <col min="3887" max="3887" width="10.140625" style="27" customWidth="1"/>
    <col min="3888" max="3888" width="12.28515625" style="27" customWidth="1"/>
    <col min="3889" max="3891" width="0" style="27" hidden="1" customWidth="1"/>
    <col min="3892" max="3892" width="9.7109375" style="27" customWidth="1"/>
    <col min="3893" max="3894" width="10.7109375" style="27" customWidth="1"/>
    <col min="3895" max="3895" width="11.85546875" style="27" customWidth="1"/>
    <col min="3896" max="3896" width="0" style="27" hidden="1" customWidth="1"/>
    <col min="3897" max="3897" width="9.140625" style="27" customWidth="1"/>
    <col min="3898" max="3898" width="8" style="27" customWidth="1"/>
    <col min="3899" max="3899" width="7.5703125" style="27" customWidth="1"/>
    <col min="3900" max="3900" width="9" style="27" customWidth="1"/>
    <col min="3901" max="3903" width="9.140625" style="27" customWidth="1"/>
    <col min="3904" max="3909" width="0" style="27" hidden="1" customWidth="1"/>
    <col min="3910" max="4140" width="9.140625" style="27"/>
    <col min="4141" max="4141" width="7.85546875" style="27" customWidth="1"/>
    <col min="4142" max="4142" width="57.85546875" style="27" customWidth="1"/>
    <col min="4143" max="4143" width="10.140625" style="27" customWidth="1"/>
    <col min="4144" max="4144" width="12.28515625" style="27" customWidth="1"/>
    <col min="4145" max="4147" width="0" style="27" hidden="1" customWidth="1"/>
    <col min="4148" max="4148" width="9.7109375" style="27" customWidth="1"/>
    <col min="4149" max="4150" width="10.7109375" style="27" customWidth="1"/>
    <col min="4151" max="4151" width="11.85546875" style="27" customWidth="1"/>
    <col min="4152" max="4152" width="0" style="27" hidden="1" customWidth="1"/>
    <col min="4153" max="4153" width="9.140625" style="27" customWidth="1"/>
    <col min="4154" max="4154" width="8" style="27" customWidth="1"/>
    <col min="4155" max="4155" width="7.5703125" style="27" customWidth="1"/>
    <col min="4156" max="4156" width="9" style="27" customWidth="1"/>
    <col min="4157" max="4159" width="9.140625" style="27" customWidth="1"/>
    <col min="4160" max="4165" width="0" style="27" hidden="1" customWidth="1"/>
    <col min="4166" max="4396" width="9.140625" style="27"/>
    <col min="4397" max="4397" width="7.85546875" style="27" customWidth="1"/>
    <col min="4398" max="4398" width="57.85546875" style="27" customWidth="1"/>
    <col min="4399" max="4399" width="10.140625" style="27" customWidth="1"/>
    <col min="4400" max="4400" width="12.28515625" style="27" customWidth="1"/>
    <col min="4401" max="4403" width="0" style="27" hidden="1" customWidth="1"/>
    <col min="4404" max="4404" width="9.7109375" style="27" customWidth="1"/>
    <col min="4405" max="4406" width="10.7109375" style="27" customWidth="1"/>
    <col min="4407" max="4407" width="11.85546875" style="27" customWidth="1"/>
    <col min="4408" max="4408" width="0" style="27" hidden="1" customWidth="1"/>
    <col min="4409" max="4409" width="9.140625" style="27" customWidth="1"/>
    <col min="4410" max="4410" width="8" style="27" customWidth="1"/>
    <col min="4411" max="4411" width="7.5703125" style="27" customWidth="1"/>
    <col min="4412" max="4412" width="9" style="27" customWidth="1"/>
    <col min="4413" max="4415" width="9.140625" style="27" customWidth="1"/>
    <col min="4416" max="4421" width="0" style="27" hidden="1" customWidth="1"/>
    <col min="4422" max="4652" width="9.140625" style="27"/>
    <col min="4653" max="4653" width="7.85546875" style="27" customWidth="1"/>
    <col min="4654" max="4654" width="57.85546875" style="27" customWidth="1"/>
    <col min="4655" max="4655" width="10.140625" style="27" customWidth="1"/>
    <col min="4656" max="4656" width="12.28515625" style="27" customWidth="1"/>
    <col min="4657" max="4659" width="0" style="27" hidden="1" customWidth="1"/>
    <col min="4660" max="4660" width="9.7109375" style="27" customWidth="1"/>
    <col min="4661" max="4662" width="10.7109375" style="27" customWidth="1"/>
    <col min="4663" max="4663" width="11.85546875" style="27" customWidth="1"/>
    <col min="4664" max="4664" width="0" style="27" hidden="1" customWidth="1"/>
    <col min="4665" max="4665" width="9.140625" style="27" customWidth="1"/>
    <col min="4666" max="4666" width="8" style="27" customWidth="1"/>
    <col min="4667" max="4667" width="7.5703125" style="27" customWidth="1"/>
    <col min="4668" max="4668" width="9" style="27" customWidth="1"/>
    <col min="4669" max="4671" width="9.140625" style="27" customWidth="1"/>
    <col min="4672" max="4677" width="0" style="27" hidden="1" customWidth="1"/>
    <col min="4678" max="4908" width="9.140625" style="27"/>
    <col min="4909" max="4909" width="7.85546875" style="27" customWidth="1"/>
    <col min="4910" max="4910" width="57.85546875" style="27" customWidth="1"/>
    <col min="4911" max="4911" width="10.140625" style="27" customWidth="1"/>
    <col min="4912" max="4912" width="12.28515625" style="27" customWidth="1"/>
    <col min="4913" max="4915" width="0" style="27" hidden="1" customWidth="1"/>
    <col min="4916" max="4916" width="9.7109375" style="27" customWidth="1"/>
    <col min="4917" max="4918" width="10.7109375" style="27" customWidth="1"/>
    <col min="4919" max="4919" width="11.85546875" style="27" customWidth="1"/>
    <col min="4920" max="4920" width="0" style="27" hidden="1" customWidth="1"/>
    <col min="4921" max="4921" width="9.140625" style="27" customWidth="1"/>
    <col min="4922" max="4922" width="8" style="27" customWidth="1"/>
    <col min="4923" max="4923" width="7.5703125" style="27" customWidth="1"/>
    <col min="4924" max="4924" width="9" style="27" customWidth="1"/>
    <col min="4925" max="4927" width="9.140625" style="27" customWidth="1"/>
    <col min="4928" max="4933" width="0" style="27" hidden="1" customWidth="1"/>
    <col min="4934" max="5164" width="9.140625" style="27"/>
    <col min="5165" max="5165" width="7.85546875" style="27" customWidth="1"/>
    <col min="5166" max="5166" width="57.85546875" style="27" customWidth="1"/>
    <col min="5167" max="5167" width="10.140625" style="27" customWidth="1"/>
    <col min="5168" max="5168" width="12.28515625" style="27" customWidth="1"/>
    <col min="5169" max="5171" width="0" style="27" hidden="1" customWidth="1"/>
    <col min="5172" max="5172" width="9.7109375" style="27" customWidth="1"/>
    <col min="5173" max="5174" width="10.7109375" style="27" customWidth="1"/>
    <col min="5175" max="5175" width="11.85546875" style="27" customWidth="1"/>
    <col min="5176" max="5176" width="0" style="27" hidden="1" customWidth="1"/>
    <col min="5177" max="5177" width="9.140625" style="27" customWidth="1"/>
    <col min="5178" max="5178" width="8" style="27" customWidth="1"/>
    <col min="5179" max="5179" width="7.5703125" style="27" customWidth="1"/>
    <col min="5180" max="5180" width="9" style="27" customWidth="1"/>
    <col min="5181" max="5183" width="9.140625" style="27" customWidth="1"/>
    <col min="5184" max="5189" width="0" style="27" hidden="1" customWidth="1"/>
    <col min="5190" max="5420" width="9.140625" style="27"/>
    <col min="5421" max="5421" width="7.85546875" style="27" customWidth="1"/>
    <col min="5422" max="5422" width="57.85546875" style="27" customWidth="1"/>
    <col min="5423" max="5423" width="10.140625" style="27" customWidth="1"/>
    <col min="5424" max="5424" width="12.28515625" style="27" customWidth="1"/>
    <col min="5425" max="5427" width="0" style="27" hidden="1" customWidth="1"/>
    <col min="5428" max="5428" width="9.7109375" style="27" customWidth="1"/>
    <col min="5429" max="5430" width="10.7109375" style="27" customWidth="1"/>
    <col min="5431" max="5431" width="11.85546875" style="27" customWidth="1"/>
    <col min="5432" max="5432" width="0" style="27" hidden="1" customWidth="1"/>
    <col min="5433" max="5433" width="9.140625" style="27" customWidth="1"/>
    <col min="5434" max="5434" width="8" style="27" customWidth="1"/>
    <col min="5435" max="5435" width="7.5703125" style="27" customWidth="1"/>
    <col min="5436" max="5436" width="9" style="27" customWidth="1"/>
    <col min="5437" max="5439" width="9.140625" style="27" customWidth="1"/>
    <col min="5440" max="5445" width="0" style="27" hidden="1" customWidth="1"/>
    <col min="5446" max="5676" width="9.140625" style="27"/>
    <col min="5677" max="5677" width="7.85546875" style="27" customWidth="1"/>
    <col min="5678" max="5678" width="57.85546875" style="27" customWidth="1"/>
    <col min="5679" max="5679" width="10.140625" style="27" customWidth="1"/>
    <col min="5680" max="5680" width="12.28515625" style="27" customWidth="1"/>
    <col min="5681" max="5683" width="0" style="27" hidden="1" customWidth="1"/>
    <col min="5684" max="5684" width="9.7109375" style="27" customWidth="1"/>
    <col min="5685" max="5686" width="10.7109375" style="27" customWidth="1"/>
    <col min="5687" max="5687" width="11.85546875" style="27" customWidth="1"/>
    <col min="5688" max="5688" width="0" style="27" hidden="1" customWidth="1"/>
    <col min="5689" max="5689" width="9.140625" style="27" customWidth="1"/>
    <col min="5690" max="5690" width="8" style="27" customWidth="1"/>
    <col min="5691" max="5691" width="7.5703125" style="27" customWidth="1"/>
    <col min="5692" max="5692" width="9" style="27" customWidth="1"/>
    <col min="5693" max="5695" width="9.140625" style="27" customWidth="1"/>
    <col min="5696" max="5701" width="0" style="27" hidden="1" customWidth="1"/>
    <col min="5702" max="5932" width="9.140625" style="27"/>
    <col min="5933" max="5933" width="7.85546875" style="27" customWidth="1"/>
    <col min="5934" max="5934" width="57.85546875" style="27" customWidth="1"/>
    <col min="5935" max="5935" width="10.140625" style="27" customWidth="1"/>
    <col min="5936" max="5936" width="12.28515625" style="27" customWidth="1"/>
    <col min="5937" max="5939" width="0" style="27" hidden="1" customWidth="1"/>
    <col min="5940" max="5940" width="9.7109375" style="27" customWidth="1"/>
    <col min="5941" max="5942" width="10.7109375" style="27" customWidth="1"/>
    <col min="5943" max="5943" width="11.85546875" style="27" customWidth="1"/>
    <col min="5944" max="5944" width="0" style="27" hidden="1" customWidth="1"/>
    <col min="5945" max="5945" width="9.140625" style="27" customWidth="1"/>
    <col min="5946" max="5946" width="8" style="27" customWidth="1"/>
    <col min="5947" max="5947" width="7.5703125" style="27" customWidth="1"/>
    <col min="5948" max="5948" width="9" style="27" customWidth="1"/>
    <col min="5949" max="5951" width="9.140625" style="27" customWidth="1"/>
    <col min="5952" max="5957" width="0" style="27" hidden="1" customWidth="1"/>
    <col min="5958" max="6188" width="9.140625" style="27"/>
    <col min="6189" max="6189" width="7.85546875" style="27" customWidth="1"/>
    <col min="6190" max="6190" width="57.85546875" style="27" customWidth="1"/>
    <col min="6191" max="6191" width="10.140625" style="27" customWidth="1"/>
    <col min="6192" max="6192" width="12.28515625" style="27" customWidth="1"/>
    <col min="6193" max="6195" width="0" style="27" hidden="1" customWidth="1"/>
    <col min="6196" max="6196" width="9.7109375" style="27" customWidth="1"/>
    <col min="6197" max="6198" width="10.7109375" style="27" customWidth="1"/>
    <col min="6199" max="6199" width="11.85546875" style="27" customWidth="1"/>
    <col min="6200" max="6200" width="0" style="27" hidden="1" customWidth="1"/>
    <col min="6201" max="6201" width="9.140625" style="27" customWidth="1"/>
    <col min="6202" max="6202" width="8" style="27" customWidth="1"/>
    <col min="6203" max="6203" width="7.5703125" style="27" customWidth="1"/>
    <col min="6204" max="6204" width="9" style="27" customWidth="1"/>
    <col min="6205" max="6207" width="9.140625" style="27" customWidth="1"/>
    <col min="6208" max="6213" width="0" style="27" hidden="1" customWidth="1"/>
    <col min="6214" max="6444" width="9.140625" style="27"/>
    <col min="6445" max="6445" width="7.85546875" style="27" customWidth="1"/>
    <col min="6446" max="6446" width="57.85546875" style="27" customWidth="1"/>
    <col min="6447" max="6447" width="10.140625" style="27" customWidth="1"/>
    <col min="6448" max="6448" width="12.28515625" style="27" customWidth="1"/>
    <col min="6449" max="6451" width="0" style="27" hidden="1" customWidth="1"/>
    <col min="6452" max="6452" width="9.7109375" style="27" customWidth="1"/>
    <col min="6453" max="6454" width="10.7109375" style="27" customWidth="1"/>
    <col min="6455" max="6455" width="11.85546875" style="27" customWidth="1"/>
    <col min="6456" max="6456" width="0" style="27" hidden="1" customWidth="1"/>
    <col min="6457" max="6457" width="9.140625" style="27" customWidth="1"/>
    <col min="6458" max="6458" width="8" style="27" customWidth="1"/>
    <col min="6459" max="6459" width="7.5703125" style="27" customWidth="1"/>
    <col min="6460" max="6460" width="9" style="27" customWidth="1"/>
    <col min="6461" max="6463" width="9.140625" style="27" customWidth="1"/>
    <col min="6464" max="6469" width="0" style="27" hidden="1" customWidth="1"/>
    <col min="6470" max="6700" width="9.140625" style="27"/>
    <col min="6701" max="6701" width="7.85546875" style="27" customWidth="1"/>
    <col min="6702" max="6702" width="57.85546875" style="27" customWidth="1"/>
    <col min="6703" max="6703" width="10.140625" style="27" customWidth="1"/>
    <col min="6704" max="6704" width="12.28515625" style="27" customWidth="1"/>
    <col min="6705" max="6707" width="0" style="27" hidden="1" customWidth="1"/>
    <col min="6708" max="6708" width="9.7109375" style="27" customWidth="1"/>
    <col min="6709" max="6710" width="10.7109375" style="27" customWidth="1"/>
    <col min="6711" max="6711" width="11.85546875" style="27" customWidth="1"/>
    <col min="6712" max="6712" width="0" style="27" hidden="1" customWidth="1"/>
    <col min="6713" max="6713" width="9.140625" style="27" customWidth="1"/>
    <col min="6714" max="6714" width="8" style="27" customWidth="1"/>
    <col min="6715" max="6715" width="7.5703125" style="27" customWidth="1"/>
    <col min="6716" max="6716" width="9" style="27" customWidth="1"/>
    <col min="6717" max="6719" width="9.140625" style="27" customWidth="1"/>
    <col min="6720" max="6725" width="0" style="27" hidden="1" customWidth="1"/>
    <col min="6726" max="6956" width="9.140625" style="27"/>
    <col min="6957" max="6957" width="7.85546875" style="27" customWidth="1"/>
    <col min="6958" max="6958" width="57.85546875" style="27" customWidth="1"/>
    <col min="6959" max="6959" width="10.140625" style="27" customWidth="1"/>
    <col min="6960" max="6960" width="12.28515625" style="27" customWidth="1"/>
    <col min="6961" max="6963" width="0" style="27" hidden="1" customWidth="1"/>
    <col min="6964" max="6964" width="9.7109375" style="27" customWidth="1"/>
    <col min="6965" max="6966" width="10.7109375" style="27" customWidth="1"/>
    <col min="6967" max="6967" width="11.85546875" style="27" customWidth="1"/>
    <col min="6968" max="6968" width="0" style="27" hidden="1" customWidth="1"/>
    <col min="6969" max="6969" width="9.140625" style="27" customWidth="1"/>
    <col min="6970" max="6970" width="8" style="27" customWidth="1"/>
    <col min="6971" max="6971" width="7.5703125" style="27" customWidth="1"/>
    <col min="6972" max="6972" width="9" style="27" customWidth="1"/>
    <col min="6973" max="6975" width="9.140625" style="27" customWidth="1"/>
    <col min="6976" max="6981" width="0" style="27" hidden="1" customWidth="1"/>
    <col min="6982" max="7212" width="9.140625" style="27"/>
    <col min="7213" max="7213" width="7.85546875" style="27" customWidth="1"/>
    <col min="7214" max="7214" width="57.85546875" style="27" customWidth="1"/>
    <col min="7215" max="7215" width="10.140625" style="27" customWidth="1"/>
    <col min="7216" max="7216" width="12.28515625" style="27" customWidth="1"/>
    <col min="7217" max="7219" width="0" style="27" hidden="1" customWidth="1"/>
    <col min="7220" max="7220" width="9.7109375" style="27" customWidth="1"/>
    <col min="7221" max="7222" width="10.7109375" style="27" customWidth="1"/>
    <col min="7223" max="7223" width="11.85546875" style="27" customWidth="1"/>
    <col min="7224" max="7224" width="0" style="27" hidden="1" customWidth="1"/>
    <col min="7225" max="7225" width="9.140625" style="27" customWidth="1"/>
    <col min="7226" max="7226" width="8" style="27" customWidth="1"/>
    <col min="7227" max="7227" width="7.5703125" style="27" customWidth="1"/>
    <col min="7228" max="7228" width="9" style="27" customWidth="1"/>
    <col min="7229" max="7231" width="9.140625" style="27" customWidth="1"/>
    <col min="7232" max="7237" width="0" style="27" hidden="1" customWidth="1"/>
    <col min="7238" max="7468" width="9.140625" style="27"/>
    <col min="7469" max="7469" width="7.85546875" style="27" customWidth="1"/>
    <col min="7470" max="7470" width="57.85546875" style="27" customWidth="1"/>
    <col min="7471" max="7471" width="10.140625" style="27" customWidth="1"/>
    <col min="7472" max="7472" width="12.28515625" style="27" customWidth="1"/>
    <col min="7473" max="7475" width="0" style="27" hidden="1" customWidth="1"/>
    <col min="7476" max="7476" width="9.7109375" style="27" customWidth="1"/>
    <col min="7477" max="7478" width="10.7109375" style="27" customWidth="1"/>
    <col min="7479" max="7479" width="11.85546875" style="27" customWidth="1"/>
    <col min="7480" max="7480" width="0" style="27" hidden="1" customWidth="1"/>
    <col min="7481" max="7481" width="9.140625" style="27" customWidth="1"/>
    <col min="7482" max="7482" width="8" style="27" customWidth="1"/>
    <col min="7483" max="7483" width="7.5703125" style="27" customWidth="1"/>
    <col min="7484" max="7484" width="9" style="27" customWidth="1"/>
    <col min="7485" max="7487" width="9.140625" style="27" customWidth="1"/>
    <col min="7488" max="7493" width="0" style="27" hidden="1" customWidth="1"/>
    <col min="7494" max="7724" width="9.140625" style="27"/>
    <col min="7725" max="7725" width="7.85546875" style="27" customWidth="1"/>
    <col min="7726" max="7726" width="57.85546875" style="27" customWidth="1"/>
    <col min="7727" max="7727" width="10.140625" style="27" customWidth="1"/>
    <col min="7728" max="7728" width="12.28515625" style="27" customWidth="1"/>
    <col min="7729" max="7731" width="0" style="27" hidden="1" customWidth="1"/>
    <col min="7732" max="7732" width="9.7109375" style="27" customWidth="1"/>
    <col min="7733" max="7734" width="10.7109375" style="27" customWidth="1"/>
    <col min="7735" max="7735" width="11.85546875" style="27" customWidth="1"/>
    <col min="7736" max="7736" width="0" style="27" hidden="1" customWidth="1"/>
    <col min="7737" max="7737" width="9.140625" style="27" customWidth="1"/>
    <col min="7738" max="7738" width="8" style="27" customWidth="1"/>
    <col min="7739" max="7739" width="7.5703125" style="27" customWidth="1"/>
    <col min="7740" max="7740" width="9" style="27" customWidth="1"/>
    <col min="7741" max="7743" width="9.140625" style="27" customWidth="1"/>
    <col min="7744" max="7749" width="0" style="27" hidden="1" customWidth="1"/>
    <col min="7750" max="7980" width="9.140625" style="27"/>
    <col min="7981" max="7981" width="7.85546875" style="27" customWidth="1"/>
    <col min="7982" max="7982" width="57.85546875" style="27" customWidth="1"/>
    <col min="7983" max="7983" width="10.140625" style="27" customWidth="1"/>
    <col min="7984" max="7984" width="12.28515625" style="27" customWidth="1"/>
    <col min="7985" max="7987" width="0" style="27" hidden="1" customWidth="1"/>
    <col min="7988" max="7988" width="9.7109375" style="27" customWidth="1"/>
    <col min="7989" max="7990" width="10.7109375" style="27" customWidth="1"/>
    <col min="7991" max="7991" width="11.85546875" style="27" customWidth="1"/>
    <col min="7992" max="7992" width="0" style="27" hidden="1" customWidth="1"/>
    <col min="7993" max="7993" width="9.140625" style="27" customWidth="1"/>
    <col min="7994" max="7994" width="8" style="27" customWidth="1"/>
    <col min="7995" max="7995" width="7.5703125" style="27" customWidth="1"/>
    <col min="7996" max="7996" width="9" style="27" customWidth="1"/>
    <col min="7997" max="7999" width="9.140625" style="27" customWidth="1"/>
    <col min="8000" max="8005" width="0" style="27" hidden="1" customWidth="1"/>
    <col min="8006" max="8236" width="9.140625" style="27"/>
    <col min="8237" max="8237" width="7.85546875" style="27" customWidth="1"/>
    <col min="8238" max="8238" width="57.85546875" style="27" customWidth="1"/>
    <col min="8239" max="8239" width="10.140625" style="27" customWidth="1"/>
    <col min="8240" max="8240" width="12.28515625" style="27" customWidth="1"/>
    <col min="8241" max="8243" width="0" style="27" hidden="1" customWidth="1"/>
    <col min="8244" max="8244" width="9.7109375" style="27" customWidth="1"/>
    <col min="8245" max="8246" width="10.7109375" style="27" customWidth="1"/>
    <col min="8247" max="8247" width="11.85546875" style="27" customWidth="1"/>
    <col min="8248" max="8248" width="0" style="27" hidden="1" customWidth="1"/>
    <col min="8249" max="8249" width="9.140625" style="27" customWidth="1"/>
    <col min="8250" max="8250" width="8" style="27" customWidth="1"/>
    <col min="8251" max="8251" width="7.5703125" style="27" customWidth="1"/>
    <col min="8252" max="8252" width="9" style="27" customWidth="1"/>
    <col min="8253" max="8255" width="9.140625" style="27" customWidth="1"/>
    <col min="8256" max="8261" width="0" style="27" hidden="1" customWidth="1"/>
    <col min="8262" max="8492" width="9.140625" style="27"/>
    <col min="8493" max="8493" width="7.85546875" style="27" customWidth="1"/>
    <col min="8494" max="8494" width="57.85546875" style="27" customWidth="1"/>
    <col min="8495" max="8495" width="10.140625" style="27" customWidth="1"/>
    <col min="8496" max="8496" width="12.28515625" style="27" customWidth="1"/>
    <col min="8497" max="8499" width="0" style="27" hidden="1" customWidth="1"/>
    <col min="8500" max="8500" width="9.7109375" style="27" customWidth="1"/>
    <col min="8501" max="8502" width="10.7109375" style="27" customWidth="1"/>
    <col min="8503" max="8503" width="11.85546875" style="27" customWidth="1"/>
    <col min="8504" max="8504" width="0" style="27" hidden="1" customWidth="1"/>
    <col min="8505" max="8505" width="9.140625" style="27" customWidth="1"/>
    <col min="8506" max="8506" width="8" style="27" customWidth="1"/>
    <col min="8507" max="8507" width="7.5703125" style="27" customWidth="1"/>
    <col min="8508" max="8508" width="9" style="27" customWidth="1"/>
    <col min="8509" max="8511" width="9.140625" style="27" customWidth="1"/>
    <col min="8512" max="8517" width="0" style="27" hidden="1" customWidth="1"/>
    <col min="8518" max="8748" width="9.140625" style="27"/>
    <col min="8749" max="8749" width="7.85546875" style="27" customWidth="1"/>
    <col min="8750" max="8750" width="57.85546875" style="27" customWidth="1"/>
    <col min="8751" max="8751" width="10.140625" style="27" customWidth="1"/>
    <col min="8752" max="8752" width="12.28515625" style="27" customWidth="1"/>
    <col min="8753" max="8755" width="0" style="27" hidden="1" customWidth="1"/>
    <col min="8756" max="8756" width="9.7109375" style="27" customWidth="1"/>
    <col min="8757" max="8758" width="10.7109375" style="27" customWidth="1"/>
    <col min="8759" max="8759" width="11.85546875" style="27" customWidth="1"/>
    <col min="8760" max="8760" width="0" style="27" hidden="1" customWidth="1"/>
    <col min="8761" max="8761" width="9.140625" style="27" customWidth="1"/>
    <col min="8762" max="8762" width="8" style="27" customWidth="1"/>
    <col min="8763" max="8763" width="7.5703125" style="27" customWidth="1"/>
    <col min="8764" max="8764" width="9" style="27" customWidth="1"/>
    <col min="8765" max="8767" width="9.140625" style="27" customWidth="1"/>
    <col min="8768" max="8773" width="0" style="27" hidden="1" customWidth="1"/>
    <col min="8774" max="9004" width="9.140625" style="27"/>
    <col min="9005" max="9005" width="7.85546875" style="27" customWidth="1"/>
    <col min="9006" max="9006" width="57.85546875" style="27" customWidth="1"/>
    <col min="9007" max="9007" width="10.140625" style="27" customWidth="1"/>
    <col min="9008" max="9008" width="12.28515625" style="27" customWidth="1"/>
    <col min="9009" max="9011" width="0" style="27" hidden="1" customWidth="1"/>
    <col min="9012" max="9012" width="9.7109375" style="27" customWidth="1"/>
    <col min="9013" max="9014" width="10.7109375" style="27" customWidth="1"/>
    <col min="9015" max="9015" width="11.85546875" style="27" customWidth="1"/>
    <col min="9016" max="9016" width="0" style="27" hidden="1" customWidth="1"/>
    <col min="9017" max="9017" width="9.140625" style="27" customWidth="1"/>
    <col min="9018" max="9018" width="8" style="27" customWidth="1"/>
    <col min="9019" max="9019" width="7.5703125" style="27" customWidth="1"/>
    <col min="9020" max="9020" width="9" style="27" customWidth="1"/>
    <col min="9021" max="9023" width="9.140625" style="27" customWidth="1"/>
    <col min="9024" max="9029" width="0" style="27" hidden="1" customWidth="1"/>
    <col min="9030" max="9260" width="9.140625" style="27"/>
    <col min="9261" max="9261" width="7.85546875" style="27" customWidth="1"/>
    <col min="9262" max="9262" width="57.85546875" style="27" customWidth="1"/>
    <col min="9263" max="9263" width="10.140625" style="27" customWidth="1"/>
    <col min="9264" max="9264" width="12.28515625" style="27" customWidth="1"/>
    <col min="9265" max="9267" width="0" style="27" hidden="1" customWidth="1"/>
    <col min="9268" max="9268" width="9.7109375" style="27" customWidth="1"/>
    <col min="9269" max="9270" width="10.7109375" style="27" customWidth="1"/>
    <col min="9271" max="9271" width="11.85546875" style="27" customWidth="1"/>
    <col min="9272" max="9272" width="0" style="27" hidden="1" customWidth="1"/>
    <col min="9273" max="9273" width="9.140625" style="27" customWidth="1"/>
    <col min="9274" max="9274" width="8" style="27" customWidth="1"/>
    <col min="9275" max="9275" width="7.5703125" style="27" customWidth="1"/>
    <col min="9276" max="9276" width="9" style="27" customWidth="1"/>
    <col min="9277" max="9279" width="9.140625" style="27" customWidth="1"/>
    <col min="9280" max="9285" width="0" style="27" hidden="1" customWidth="1"/>
    <col min="9286" max="9516" width="9.140625" style="27"/>
    <col min="9517" max="9517" width="7.85546875" style="27" customWidth="1"/>
    <col min="9518" max="9518" width="57.85546875" style="27" customWidth="1"/>
    <col min="9519" max="9519" width="10.140625" style="27" customWidth="1"/>
    <col min="9520" max="9520" width="12.28515625" style="27" customWidth="1"/>
    <col min="9521" max="9523" width="0" style="27" hidden="1" customWidth="1"/>
    <col min="9524" max="9524" width="9.7109375" style="27" customWidth="1"/>
    <col min="9525" max="9526" width="10.7109375" style="27" customWidth="1"/>
    <col min="9527" max="9527" width="11.85546875" style="27" customWidth="1"/>
    <col min="9528" max="9528" width="0" style="27" hidden="1" customWidth="1"/>
    <col min="9529" max="9529" width="9.140625" style="27" customWidth="1"/>
    <col min="9530" max="9530" width="8" style="27" customWidth="1"/>
    <col min="9531" max="9531" width="7.5703125" style="27" customWidth="1"/>
    <col min="9532" max="9532" width="9" style="27" customWidth="1"/>
    <col min="9533" max="9535" width="9.140625" style="27" customWidth="1"/>
    <col min="9536" max="9541" width="0" style="27" hidden="1" customWidth="1"/>
    <col min="9542" max="9772" width="9.140625" style="27"/>
    <col min="9773" max="9773" width="7.85546875" style="27" customWidth="1"/>
    <col min="9774" max="9774" width="57.85546875" style="27" customWidth="1"/>
    <col min="9775" max="9775" width="10.140625" style="27" customWidth="1"/>
    <col min="9776" max="9776" width="12.28515625" style="27" customWidth="1"/>
    <col min="9777" max="9779" width="0" style="27" hidden="1" customWidth="1"/>
    <col min="9780" max="9780" width="9.7109375" style="27" customWidth="1"/>
    <col min="9781" max="9782" width="10.7109375" style="27" customWidth="1"/>
    <col min="9783" max="9783" width="11.85546875" style="27" customWidth="1"/>
    <col min="9784" max="9784" width="0" style="27" hidden="1" customWidth="1"/>
    <col min="9785" max="9785" width="9.140625" style="27" customWidth="1"/>
    <col min="9786" max="9786" width="8" style="27" customWidth="1"/>
    <col min="9787" max="9787" width="7.5703125" style="27" customWidth="1"/>
    <col min="9788" max="9788" width="9" style="27" customWidth="1"/>
    <col min="9789" max="9791" width="9.140625" style="27" customWidth="1"/>
    <col min="9792" max="9797" width="0" style="27" hidden="1" customWidth="1"/>
    <col min="9798" max="10028" width="9.140625" style="27"/>
    <col min="10029" max="10029" width="7.85546875" style="27" customWidth="1"/>
    <col min="10030" max="10030" width="57.85546875" style="27" customWidth="1"/>
    <col min="10031" max="10031" width="10.140625" style="27" customWidth="1"/>
    <col min="10032" max="10032" width="12.28515625" style="27" customWidth="1"/>
    <col min="10033" max="10035" width="0" style="27" hidden="1" customWidth="1"/>
    <col min="10036" max="10036" width="9.7109375" style="27" customWidth="1"/>
    <col min="10037" max="10038" width="10.7109375" style="27" customWidth="1"/>
    <col min="10039" max="10039" width="11.85546875" style="27" customWidth="1"/>
    <col min="10040" max="10040" width="0" style="27" hidden="1" customWidth="1"/>
    <col min="10041" max="10041" width="9.140625" style="27" customWidth="1"/>
    <col min="10042" max="10042" width="8" style="27" customWidth="1"/>
    <col min="10043" max="10043" width="7.5703125" style="27" customWidth="1"/>
    <col min="10044" max="10044" width="9" style="27" customWidth="1"/>
    <col min="10045" max="10047" width="9.140625" style="27" customWidth="1"/>
    <col min="10048" max="10053" width="0" style="27" hidden="1" customWidth="1"/>
    <col min="10054" max="10284" width="9.140625" style="27"/>
    <col min="10285" max="10285" width="7.85546875" style="27" customWidth="1"/>
    <col min="10286" max="10286" width="57.85546875" style="27" customWidth="1"/>
    <col min="10287" max="10287" width="10.140625" style="27" customWidth="1"/>
    <col min="10288" max="10288" width="12.28515625" style="27" customWidth="1"/>
    <col min="10289" max="10291" width="0" style="27" hidden="1" customWidth="1"/>
    <col min="10292" max="10292" width="9.7109375" style="27" customWidth="1"/>
    <col min="10293" max="10294" width="10.7109375" style="27" customWidth="1"/>
    <col min="10295" max="10295" width="11.85546875" style="27" customWidth="1"/>
    <col min="10296" max="10296" width="0" style="27" hidden="1" customWidth="1"/>
    <col min="10297" max="10297" width="9.140625" style="27" customWidth="1"/>
    <col min="10298" max="10298" width="8" style="27" customWidth="1"/>
    <col min="10299" max="10299" width="7.5703125" style="27" customWidth="1"/>
    <col min="10300" max="10300" width="9" style="27" customWidth="1"/>
    <col min="10301" max="10303" width="9.140625" style="27" customWidth="1"/>
    <col min="10304" max="10309" width="0" style="27" hidden="1" customWidth="1"/>
    <col min="10310" max="10540" width="9.140625" style="27"/>
    <col min="10541" max="10541" width="7.85546875" style="27" customWidth="1"/>
    <col min="10542" max="10542" width="57.85546875" style="27" customWidth="1"/>
    <col min="10543" max="10543" width="10.140625" style="27" customWidth="1"/>
    <col min="10544" max="10544" width="12.28515625" style="27" customWidth="1"/>
    <col min="10545" max="10547" width="0" style="27" hidden="1" customWidth="1"/>
    <col min="10548" max="10548" width="9.7109375" style="27" customWidth="1"/>
    <col min="10549" max="10550" width="10.7109375" style="27" customWidth="1"/>
    <col min="10551" max="10551" width="11.85546875" style="27" customWidth="1"/>
    <col min="10552" max="10552" width="0" style="27" hidden="1" customWidth="1"/>
    <col min="10553" max="10553" width="9.140625" style="27" customWidth="1"/>
    <col min="10554" max="10554" width="8" style="27" customWidth="1"/>
    <col min="10555" max="10555" width="7.5703125" style="27" customWidth="1"/>
    <col min="10556" max="10556" width="9" style="27" customWidth="1"/>
    <col min="10557" max="10559" width="9.140625" style="27" customWidth="1"/>
    <col min="10560" max="10565" width="0" style="27" hidden="1" customWidth="1"/>
    <col min="10566" max="10796" width="9.140625" style="27"/>
    <col min="10797" max="10797" width="7.85546875" style="27" customWidth="1"/>
    <col min="10798" max="10798" width="57.85546875" style="27" customWidth="1"/>
    <col min="10799" max="10799" width="10.140625" style="27" customWidth="1"/>
    <col min="10800" max="10800" width="12.28515625" style="27" customWidth="1"/>
    <col min="10801" max="10803" width="0" style="27" hidden="1" customWidth="1"/>
    <col min="10804" max="10804" width="9.7109375" style="27" customWidth="1"/>
    <col min="10805" max="10806" width="10.7109375" style="27" customWidth="1"/>
    <col min="10807" max="10807" width="11.85546875" style="27" customWidth="1"/>
    <col min="10808" max="10808" width="0" style="27" hidden="1" customWidth="1"/>
    <col min="10809" max="10809" width="9.140625" style="27" customWidth="1"/>
    <col min="10810" max="10810" width="8" style="27" customWidth="1"/>
    <col min="10811" max="10811" width="7.5703125" style="27" customWidth="1"/>
    <col min="10812" max="10812" width="9" style="27" customWidth="1"/>
    <col min="10813" max="10815" width="9.140625" style="27" customWidth="1"/>
    <col min="10816" max="10821" width="0" style="27" hidden="1" customWidth="1"/>
    <col min="10822" max="11052" width="9.140625" style="27"/>
    <col min="11053" max="11053" width="7.85546875" style="27" customWidth="1"/>
    <col min="11054" max="11054" width="57.85546875" style="27" customWidth="1"/>
    <col min="11055" max="11055" width="10.140625" style="27" customWidth="1"/>
    <col min="11056" max="11056" width="12.28515625" style="27" customWidth="1"/>
    <col min="11057" max="11059" width="0" style="27" hidden="1" customWidth="1"/>
    <col min="11060" max="11060" width="9.7109375" style="27" customWidth="1"/>
    <col min="11061" max="11062" width="10.7109375" style="27" customWidth="1"/>
    <col min="11063" max="11063" width="11.85546875" style="27" customWidth="1"/>
    <col min="11064" max="11064" width="0" style="27" hidden="1" customWidth="1"/>
    <col min="11065" max="11065" width="9.140625" style="27" customWidth="1"/>
    <col min="11066" max="11066" width="8" style="27" customWidth="1"/>
    <col min="11067" max="11067" width="7.5703125" style="27" customWidth="1"/>
    <col min="11068" max="11068" width="9" style="27" customWidth="1"/>
    <col min="11069" max="11071" width="9.140625" style="27" customWidth="1"/>
    <col min="11072" max="11077" width="0" style="27" hidden="1" customWidth="1"/>
    <col min="11078" max="11308" width="9.140625" style="27"/>
    <col min="11309" max="11309" width="7.85546875" style="27" customWidth="1"/>
    <col min="11310" max="11310" width="57.85546875" style="27" customWidth="1"/>
    <col min="11311" max="11311" width="10.140625" style="27" customWidth="1"/>
    <col min="11312" max="11312" width="12.28515625" style="27" customWidth="1"/>
    <col min="11313" max="11315" width="0" style="27" hidden="1" customWidth="1"/>
    <col min="11316" max="11316" width="9.7109375" style="27" customWidth="1"/>
    <col min="11317" max="11318" width="10.7109375" style="27" customWidth="1"/>
    <col min="11319" max="11319" width="11.85546875" style="27" customWidth="1"/>
    <col min="11320" max="11320" width="0" style="27" hidden="1" customWidth="1"/>
    <col min="11321" max="11321" width="9.140625" style="27" customWidth="1"/>
    <col min="11322" max="11322" width="8" style="27" customWidth="1"/>
    <col min="11323" max="11323" width="7.5703125" style="27" customWidth="1"/>
    <col min="11324" max="11324" width="9" style="27" customWidth="1"/>
    <col min="11325" max="11327" width="9.140625" style="27" customWidth="1"/>
    <col min="11328" max="11333" width="0" style="27" hidden="1" customWidth="1"/>
    <col min="11334" max="11564" width="9.140625" style="27"/>
    <col min="11565" max="11565" width="7.85546875" style="27" customWidth="1"/>
    <col min="11566" max="11566" width="57.85546875" style="27" customWidth="1"/>
    <col min="11567" max="11567" width="10.140625" style="27" customWidth="1"/>
    <col min="11568" max="11568" width="12.28515625" style="27" customWidth="1"/>
    <col min="11569" max="11571" width="0" style="27" hidden="1" customWidth="1"/>
    <col min="11572" max="11572" width="9.7109375" style="27" customWidth="1"/>
    <col min="11573" max="11574" width="10.7109375" style="27" customWidth="1"/>
    <col min="11575" max="11575" width="11.85546875" style="27" customWidth="1"/>
    <col min="11576" max="11576" width="0" style="27" hidden="1" customWidth="1"/>
    <col min="11577" max="11577" width="9.140625" style="27" customWidth="1"/>
    <col min="11578" max="11578" width="8" style="27" customWidth="1"/>
    <col min="11579" max="11579" width="7.5703125" style="27" customWidth="1"/>
    <col min="11580" max="11580" width="9" style="27" customWidth="1"/>
    <col min="11581" max="11583" width="9.140625" style="27" customWidth="1"/>
    <col min="11584" max="11589" width="0" style="27" hidden="1" customWidth="1"/>
    <col min="11590" max="11820" width="9.140625" style="27"/>
    <col min="11821" max="11821" width="7.85546875" style="27" customWidth="1"/>
    <col min="11822" max="11822" width="57.85546875" style="27" customWidth="1"/>
    <col min="11823" max="11823" width="10.140625" style="27" customWidth="1"/>
    <col min="11824" max="11824" width="12.28515625" style="27" customWidth="1"/>
    <col min="11825" max="11827" width="0" style="27" hidden="1" customWidth="1"/>
    <col min="11828" max="11828" width="9.7109375" style="27" customWidth="1"/>
    <col min="11829" max="11830" width="10.7109375" style="27" customWidth="1"/>
    <col min="11831" max="11831" width="11.85546875" style="27" customWidth="1"/>
    <col min="11832" max="11832" width="0" style="27" hidden="1" customWidth="1"/>
    <col min="11833" max="11833" width="9.140625" style="27" customWidth="1"/>
    <col min="11834" max="11834" width="8" style="27" customWidth="1"/>
    <col min="11835" max="11835" width="7.5703125" style="27" customWidth="1"/>
    <col min="11836" max="11836" width="9" style="27" customWidth="1"/>
    <col min="11837" max="11839" width="9.140625" style="27" customWidth="1"/>
    <col min="11840" max="11845" width="0" style="27" hidden="1" customWidth="1"/>
    <col min="11846" max="12076" width="9.140625" style="27"/>
    <col min="12077" max="12077" width="7.85546875" style="27" customWidth="1"/>
    <col min="12078" max="12078" width="57.85546875" style="27" customWidth="1"/>
    <col min="12079" max="12079" width="10.140625" style="27" customWidth="1"/>
    <col min="12080" max="12080" width="12.28515625" style="27" customWidth="1"/>
    <col min="12081" max="12083" width="0" style="27" hidden="1" customWidth="1"/>
    <col min="12084" max="12084" width="9.7109375" style="27" customWidth="1"/>
    <col min="12085" max="12086" width="10.7109375" style="27" customWidth="1"/>
    <col min="12087" max="12087" width="11.85546875" style="27" customWidth="1"/>
    <col min="12088" max="12088" width="0" style="27" hidden="1" customWidth="1"/>
    <col min="12089" max="12089" width="9.140625" style="27" customWidth="1"/>
    <col min="12090" max="12090" width="8" style="27" customWidth="1"/>
    <col min="12091" max="12091" width="7.5703125" style="27" customWidth="1"/>
    <col min="12092" max="12092" width="9" style="27" customWidth="1"/>
    <col min="12093" max="12095" width="9.140625" style="27" customWidth="1"/>
    <col min="12096" max="12101" width="0" style="27" hidden="1" customWidth="1"/>
    <col min="12102" max="12332" width="9.140625" style="27"/>
    <col min="12333" max="12333" width="7.85546875" style="27" customWidth="1"/>
    <col min="12334" max="12334" width="57.85546875" style="27" customWidth="1"/>
    <col min="12335" max="12335" width="10.140625" style="27" customWidth="1"/>
    <col min="12336" max="12336" width="12.28515625" style="27" customWidth="1"/>
    <col min="12337" max="12339" width="0" style="27" hidden="1" customWidth="1"/>
    <col min="12340" max="12340" width="9.7109375" style="27" customWidth="1"/>
    <col min="12341" max="12342" width="10.7109375" style="27" customWidth="1"/>
    <col min="12343" max="12343" width="11.85546875" style="27" customWidth="1"/>
    <col min="12344" max="12344" width="0" style="27" hidden="1" customWidth="1"/>
    <col min="12345" max="12345" width="9.140625" style="27" customWidth="1"/>
    <col min="12346" max="12346" width="8" style="27" customWidth="1"/>
    <col min="12347" max="12347" width="7.5703125" style="27" customWidth="1"/>
    <col min="12348" max="12348" width="9" style="27" customWidth="1"/>
    <col min="12349" max="12351" width="9.140625" style="27" customWidth="1"/>
    <col min="12352" max="12357" width="0" style="27" hidden="1" customWidth="1"/>
    <col min="12358" max="12588" width="9.140625" style="27"/>
    <col min="12589" max="12589" width="7.85546875" style="27" customWidth="1"/>
    <col min="12590" max="12590" width="57.85546875" style="27" customWidth="1"/>
    <col min="12591" max="12591" width="10.140625" style="27" customWidth="1"/>
    <col min="12592" max="12592" width="12.28515625" style="27" customWidth="1"/>
    <col min="12593" max="12595" width="0" style="27" hidden="1" customWidth="1"/>
    <col min="12596" max="12596" width="9.7109375" style="27" customWidth="1"/>
    <col min="12597" max="12598" width="10.7109375" style="27" customWidth="1"/>
    <col min="12599" max="12599" width="11.85546875" style="27" customWidth="1"/>
    <col min="12600" max="12600" width="0" style="27" hidden="1" customWidth="1"/>
    <col min="12601" max="12601" width="9.140625" style="27" customWidth="1"/>
    <col min="12602" max="12602" width="8" style="27" customWidth="1"/>
    <col min="12603" max="12603" width="7.5703125" style="27" customWidth="1"/>
    <col min="12604" max="12604" width="9" style="27" customWidth="1"/>
    <col min="12605" max="12607" width="9.140625" style="27" customWidth="1"/>
    <col min="12608" max="12613" width="0" style="27" hidden="1" customWidth="1"/>
    <col min="12614" max="12844" width="9.140625" style="27"/>
    <col min="12845" max="12845" width="7.85546875" style="27" customWidth="1"/>
    <col min="12846" max="12846" width="57.85546875" style="27" customWidth="1"/>
    <col min="12847" max="12847" width="10.140625" style="27" customWidth="1"/>
    <col min="12848" max="12848" width="12.28515625" style="27" customWidth="1"/>
    <col min="12849" max="12851" width="0" style="27" hidden="1" customWidth="1"/>
    <col min="12852" max="12852" width="9.7109375" style="27" customWidth="1"/>
    <col min="12853" max="12854" width="10.7109375" style="27" customWidth="1"/>
    <col min="12855" max="12855" width="11.85546875" style="27" customWidth="1"/>
    <col min="12856" max="12856" width="0" style="27" hidden="1" customWidth="1"/>
    <col min="12857" max="12857" width="9.140625" style="27" customWidth="1"/>
    <col min="12858" max="12858" width="8" style="27" customWidth="1"/>
    <col min="12859" max="12859" width="7.5703125" style="27" customWidth="1"/>
    <col min="12860" max="12860" width="9" style="27" customWidth="1"/>
    <col min="12861" max="12863" width="9.140625" style="27" customWidth="1"/>
    <col min="12864" max="12869" width="0" style="27" hidden="1" customWidth="1"/>
    <col min="12870" max="13100" width="9.140625" style="27"/>
    <col min="13101" max="13101" width="7.85546875" style="27" customWidth="1"/>
    <col min="13102" max="13102" width="57.85546875" style="27" customWidth="1"/>
    <col min="13103" max="13103" width="10.140625" style="27" customWidth="1"/>
    <col min="13104" max="13104" width="12.28515625" style="27" customWidth="1"/>
    <col min="13105" max="13107" width="0" style="27" hidden="1" customWidth="1"/>
    <col min="13108" max="13108" width="9.7109375" style="27" customWidth="1"/>
    <col min="13109" max="13110" width="10.7109375" style="27" customWidth="1"/>
    <col min="13111" max="13111" width="11.85546875" style="27" customWidth="1"/>
    <col min="13112" max="13112" width="0" style="27" hidden="1" customWidth="1"/>
    <col min="13113" max="13113" width="9.140625" style="27" customWidth="1"/>
    <col min="13114" max="13114" width="8" style="27" customWidth="1"/>
    <col min="13115" max="13115" width="7.5703125" style="27" customWidth="1"/>
    <col min="13116" max="13116" width="9" style="27" customWidth="1"/>
    <col min="13117" max="13119" width="9.140625" style="27" customWidth="1"/>
    <col min="13120" max="13125" width="0" style="27" hidden="1" customWidth="1"/>
    <col min="13126" max="13356" width="9.140625" style="27"/>
    <col min="13357" max="13357" width="7.85546875" style="27" customWidth="1"/>
    <col min="13358" max="13358" width="57.85546875" style="27" customWidth="1"/>
    <col min="13359" max="13359" width="10.140625" style="27" customWidth="1"/>
    <col min="13360" max="13360" width="12.28515625" style="27" customWidth="1"/>
    <col min="13361" max="13363" width="0" style="27" hidden="1" customWidth="1"/>
    <col min="13364" max="13364" width="9.7109375" style="27" customWidth="1"/>
    <col min="13365" max="13366" width="10.7109375" style="27" customWidth="1"/>
    <col min="13367" max="13367" width="11.85546875" style="27" customWidth="1"/>
    <col min="13368" max="13368" width="0" style="27" hidden="1" customWidth="1"/>
    <col min="13369" max="13369" width="9.140625" style="27" customWidth="1"/>
    <col min="13370" max="13370" width="8" style="27" customWidth="1"/>
    <col min="13371" max="13371" width="7.5703125" style="27" customWidth="1"/>
    <col min="13372" max="13372" width="9" style="27" customWidth="1"/>
    <col min="13373" max="13375" width="9.140625" style="27" customWidth="1"/>
    <col min="13376" max="13381" width="0" style="27" hidden="1" customWidth="1"/>
    <col min="13382" max="13612" width="9.140625" style="27"/>
    <col min="13613" max="13613" width="7.85546875" style="27" customWidth="1"/>
    <col min="13614" max="13614" width="57.85546875" style="27" customWidth="1"/>
    <col min="13615" max="13615" width="10.140625" style="27" customWidth="1"/>
    <col min="13616" max="13616" width="12.28515625" style="27" customWidth="1"/>
    <col min="13617" max="13619" width="0" style="27" hidden="1" customWidth="1"/>
    <col min="13620" max="13620" width="9.7109375" style="27" customWidth="1"/>
    <col min="13621" max="13622" width="10.7109375" style="27" customWidth="1"/>
    <col min="13623" max="13623" width="11.85546875" style="27" customWidth="1"/>
    <col min="13624" max="13624" width="0" style="27" hidden="1" customWidth="1"/>
    <col min="13625" max="13625" width="9.140625" style="27" customWidth="1"/>
    <col min="13626" max="13626" width="8" style="27" customWidth="1"/>
    <col min="13627" max="13627" width="7.5703125" style="27" customWidth="1"/>
    <col min="13628" max="13628" width="9" style="27" customWidth="1"/>
    <col min="13629" max="13631" width="9.140625" style="27" customWidth="1"/>
    <col min="13632" max="13637" width="0" style="27" hidden="1" customWidth="1"/>
    <col min="13638" max="13868" width="9.140625" style="27"/>
    <col min="13869" max="13869" width="7.85546875" style="27" customWidth="1"/>
    <col min="13870" max="13870" width="57.85546875" style="27" customWidth="1"/>
    <col min="13871" max="13871" width="10.140625" style="27" customWidth="1"/>
    <col min="13872" max="13872" width="12.28515625" style="27" customWidth="1"/>
    <col min="13873" max="13875" width="0" style="27" hidden="1" customWidth="1"/>
    <col min="13876" max="13876" width="9.7109375" style="27" customWidth="1"/>
    <col min="13877" max="13878" width="10.7109375" style="27" customWidth="1"/>
    <col min="13879" max="13879" width="11.85546875" style="27" customWidth="1"/>
    <col min="13880" max="13880" width="0" style="27" hidden="1" customWidth="1"/>
    <col min="13881" max="13881" width="9.140625" style="27" customWidth="1"/>
    <col min="13882" max="13882" width="8" style="27" customWidth="1"/>
    <col min="13883" max="13883" width="7.5703125" style="27" customWidth="1"/>
    <col min="13884" max="13884" width="9" style="27" customWidth="1"/>
    <col min="13885" max="13887" width="9.140625" style="27" customWidth="1"/>
    <col min="13888" max="13893" width="0" style="27" hidden="1" customWidth="1"/>
    <col min="13894" max="14124" width="9.140625" style="27"/>
    <col min="14125" max="14125" width="7.85546875" style="27" customWidth="1"/>
    <col min="14126" max="14126" width="57.85546875" style="27" customWidth="1"/>
    <col min="14127" max="14127" width="10.140625" style="27" customWidth="1"/>
    <col min="14128" max="14128" width="12.28515625" style="27" customWidth="1"/>
    <col min="14129" max="14131" width="0" style="27" hidden="1" customWidth="1"/>
    <col min="14132" max="14132" width="9.7109375" style="27" customWidth="1"/>
    <col min="14133" max="14134" width="10.7109375" style="27" customWidth="1"/>
    <col min="14135" max="14135" width="11.85546875" style="27" customWidth="1"/>
    <col min="14136" max="14136" width="0" style="27" hidden="1" customWidth="1"/>
    <col min="14137" max="14137" width="9.140625" style="27" customWidth="1"/>
    <col min="14138" max="14138" width="8" style="27" customWidth="1"/>
    <col min="14139" max="14139" width="7.5703125" style="27" customWidth="1"/>
    <col min="14140" max="14140" width="9" style="27" customWidth="1"/>
    <col min="14141" max="14143" width="9.140625" style="27" customWidth="1"/>
    <col min="14144" max="14149" width="0" style="27" hidden="1" customWidth="1"/>
    <col min="14150" max="14380" width="9.140625" style="27"/>
    <col min="14381" max="14381" width="7.85546875" style="27" customWidth="1"/>
    <col min="14382" max="14382" width="57.85546875" style="27" customWidth="1"/>
    <col min="14383" max="14383" width="10.140625" style="27" customWidth="1"/>
    <col min="14384" max="14384" width="12.28515625" style="27" customWidth="1"/>
    <col min="14385" max="14387" width="0" style="27" hidden="1" customWidth="1"/>
    <col min="14388" max="14388" width="9.7109375" style="27" customWidth="1"/>
    <col min="14389" max="14390" width="10.7109375" style="27" customWidth="1"/>
    <col min="14391" max="14391" width="11.85546875" style="27" customWidth="1"/>
    <col min="14392" max="14392" width="0" style="27" hidden="1" customWidth="1"/>
    <col min="14393" max="14393" width="9.140625" style="27" customWidth="1"/>
    <col min="14394" max="14394" width="8" style="27" customWidth="1"/>
    <col min="14395" max="14395" width="7.5703125" style="27" customWidth="1"/>
    <col min="14396" max="14396" width="9" style="27" customWidth="1"/>
    <col min="14397" max="14399" width="9.140625" style="27" customWidth="1"/>
    <col min="14400" max="14405" width="0" style="27" hidden="1" customWidth="1"/>
    <col min="14406" max="14636" width="9.140625" style="27"/>
    <col min="14637" max="14637" width="7.85546875" style="27" customWidth="1"/>
    <col min="14638" max="14638" width="57.85546875" style="27" customWidth="1"/>
    <col min="14639" max="14639" width="10.140625" style="27" customWidth="1"/>
    <col min="14640" max="14640" width="12.28515625" style="27" customWidth="1"/>
    <col min="14641" max="14643" width="0" style="27" hidden="1" customWidth="1"/>
    <col min="14644" max="14644" width="9.7109375" style="27" customWidth="1"/>
    <col min="14645" max="14646" width="10.7109375" style="27" customWidth="1"/>
    <col min="14647" max="14647" width="11.85546875" style="27" customWidth="1"/>
    <col min="14648" max="14648" width="0" style="27" hidden="1" customWidth="1"/>
    <col min="14649" max="14649" width="9.140625" style="27" customWidth="1"/>
    <col min="14650" max="14650" width="8" style="27" customWidth="1"/>
    <col min="14651" max="14651" width="7.5703125" style="27" customWidth="1"/>
    <col min="14652" max="14652" width="9" style="27" customWidth="1"/>
    <col min="14653" max="14655" width="9.140625" style="27" customWidth="1"/>
    <col min="14656" max="14661" width="0" style="27" hidden="1" customWidth="1"/>
    <col min="14662" max="14892" width="9.140625" style="27"/>
    <col min="14893" max="14893" width="7.85546875" style="27" customWidth="1"/>
    <col min="14894" max="14894" width="57.85546875" style="27" customWidth="1"/>
    <col min="14895" max="14895" width="10.140625" style="27" customWidth="1"/>
    <col min="14896" max="14896" width="12.28515625" style="27" customWidth="1"/>
    <col min="14897" max="14899" width="0" style="27" hidden="1" customWidth="1"/>
    <col min="14900" max="14900" width="9.7109375" style="27" customWidth="1"/>
    <col min="14901" max="14902" width="10.7109375" style="27" customWidth="1"/>
    <col min="14903" max="14903" width="11.85546875" style="27" customWidth="1"/>
    <col min="14904" max="14904" width="0" style="27" hidden="1" customWidth="1"/>
    <col min="14905" max="14905" width="9.140625" style="27" customWidth="1"/>
    <col min="14906" max="14906" width="8" style="27" customWidth="1"/>
    <col min="14907" max="14907" width="7.5703125" style="27" customWidth="1"/>
    <col min="14908" max="14908" width="9" style="27" customWidth="1"/>
    <col min="14909" max="14911" width="9.140625" style="27" customWidth="1"/>
    <col min="14912" max="14917" width="0" style="27" hidden="1" customWidth="1"/>
    <col min="14918" max="15148" width="9.140625" style="27"/>
    <col min="15149" max="15149" width="7.85546875" style="27" customWidth="1"/>
    <col min="15150" max="15150" width="57.85546875" style="27" customWidth="1"/>
    <col min="15151" max="15151" width="10.140625" style="27" customWidth="1"/>
    <col min="15152" max="15152" width="12.28515625" style="27" customWidth="1"/>
    <col min="15153" max="15155" width="0" style="27" hidden="1" customWidth="1"/>
    <col min="15156" max="15156" width="9.7109375" style="27" customWidth="1"/>
    <col min="15157" max="15158" width="10.7109375" style="27" customWidth="1"/>
    <col min="15159" max="15159" width="11.85546875" style="27" customWidth="1"/>
    <col min="15160" max="15160" width="0" style="27" hidden="1" customWidth="1"/>
    <col min="15161" max="15161" width="9.140625" style="27" customWidth="1"/>
    <col min="15162" max="15162" width="8" style="27" customWidth="1"/>
    <col min="15163" max="15163" width="7.5703125" style="27" customWidth="1"/>
    <col min="15164" max="15164" width="9" style="27" customWidth="1"/>
    <col min="15165" max="15167" width="9.140625" style="27" customWidth="1"/>
    <col min="15168" max="15173" width="0" style="27" hidden="1" customWidth="1"/>
    <col min="15174" max="15404" width="9.140625" style="27"/>
    <col min="15405" max="15405" width="7.85546875" style="27" customWidth="1"/>
    <col min="15406" max="15406" width="57.85546875" style="27" customWidth="1"/>
    <col min="15407" max="15407" width="10.140625" style="27" customWidth="1"/>
    <col min="15408" max="15408" width="12.28515625" style="27" customWidth="1"/>
    <col min="15409" max="15411" width="0" style="27" hidden="1" customWidth="1"/>
    <col min="15412" max="15412" width="9.7109375" style="27" customWidth="1"/>
    <col min="15413" max="15414" width="10.7109375" style="27" customWidth="1"/>
    <col min="15415" max="15415" width="11.85546875" style="27" customWidth="1"/>
    <col min="15416" max="15416" width="0" style="27" hidden="1" customWidth="1"/>
    <col min="15417" max="15417" width="9.140625" style="27" customWidth="1"/>
    <col min="15418" max="15418" width="8" style="27" customWidth="1"/>
    <col min="15419" max="15419" width="7.5703125" style="27" customWidth="1"/>
    <col min="15420" max="15420" width="9" style="27" customWidth="1"/>
    <col min="15421" max="15423" width="9.140625" style="27" customWidth="1"/>
    <col min="15424" max="15429" width="0" style="27" hidden="1" customWidth="1"/>
    <col min="15430" max="15660" width="9.140625" style="27"/>
    <col min="15661" max="15661" width="7.85546875" style="27" customWidth="1"/>
    <col min="15662" max="15662" width="57.85546875" style="27" customWidth="1"/>
    <col min="15663" max="15663" width="10.140625" style="27" customWidth="1"/>
    <col min="15664" max="15664" width="12.28515625" style="27" customWidth="1"/>
    <col min="15665" max="15667" width="0" style="27" hidden="1" customWidth="1"/>
    <col min="15668" max="15668" width="9.7109375" style="27" customWidth="1"/>
    <col min="15669" max="15670" width="10.7109375" style="27" customWidth="1"/>
    <col min="15671" max="15671" width="11.85546875" style="27" customWidth="1"/>
    <col min="15672" max="15672" width="0" style="27" hidden="1" customWidth="1"/>
    <col min="15673" max="15673" width="9.140625" style="27" customWidth="1"/>
    <col min="15674" max="15674" width="8" style="27" customWidth="1"/>
    <col min="15675" max="15675" width="7.5703125" style="27" customWidth="1"/>
    <col min="15676" max="15676" width="9" style="27" customWidth="1"/>
    <col min="15677" max="15679" width="9.140625" style="27" customWidth="1"/>
    <col min="15680" max="15685" width="0" style="27" hidden="1" customWidth="1"/>
    <col min="15686" max="15916" width="9.140625" style="27"/>
    <col min="15917" max="15917" width="7.85546875" style="27" customWidth="1"/>
    <col min="15918" max="15918" width="57.85546875" style="27" customWidth="1"/>
    <col min="15919" max="15919" width="10.140625" style="27" customWidth="1"/>
    <col min="15920" max="15920" width="12.28515625" style="27" customWidth="1"/>
    <col min="15921" max="15923" width="0" style="27" hidden="1" customWidth="1"/>
    <col min="15924" max="15924" width="9.7109375" style="27" customWidth="1"/>
    <col min="15925" max="15926" width="10.7109375" style="27" customWidth="1"/>
    <col min="15927" max="15927" width="11.85546875" style="27" customWidth="1"/>
    <col min="15928" max="15928" width="0" style="27" hidden="1" customWidth="1"/>
    <col min="15929" max="15929" width="9.140625" style="27" customWidth="1"/>
    <col min="15930" max="15930" width="8" style="27" customWidth="1"/>
    <col min="15931" max="15931" width="7.5703125" style="27" customWidth="1"/>
    <col min="15932" max="15932" width="9" style="27" customWidth="1"/>
    <col min="15933" max="15935" width="9.140625" style="27" customWidth="1"/>
    <col min="15936" max="15941" width="0" style="27" hidden="1" customWidth="1"/>
    <col min="15942" max="16384" width="9.140625" style="27"/>
  </cols>
  <sheetData>
    <row r="2" spans="1:23" ht="15" customHeight="1" x14ac:dyDescent="0.25">
      <c r="A2" s="168" t="s">
        <v>104</v>
      </c>
      <c r="B2" s="168"/>
      <c r="C2" s="168"/>
      <c r="D2" s="168"/>
      <c r="E2" s="168"/>
      <c r="F2" s="168"/>
      <c r="G2" s="168"/>
      <c r="H2" s="168"/>
    </row>
    <row r="3" spans="1:23" ht="15" x14ac:dyDescent="0.25">
      <c r="A3" s="25"/>
      <c r="B3" s="25"/>
      <c r="C3" s="25"/>
      <c r="D3" s="25"/>
      <c r="E3" s="25"/>
      <c r="F3" s="25"/>
      <c r="G3" s="25"/>
    </row>
    <row r="4" spans="1:23" x14ac:dyDescent="0.25">
      <c r="A4" s="129" t="s">
        <v>1</v>
      </c>
      <c r="B4" s="132"/>
      <c r="C4" s="133"/>
      <c r="D4" s="1"/>
      <c r="E4" s="2"/>
      <c r="F4" s="3"/>
      <c r="G4" s="26"/>
      <c r="H4" s="129" t="s">
        <v>0</v>
      </c>
    </row>
    <row r="5" spans="1:23" x14ac:dyDescent="0.25">
      <c r="A5" s="130"/>
      <c r="B5" s="134" t="s">
        <v>2</v>
      </c>
      <c r="C5" s="135"/>
      <c r="D5" s="138" t="s">
        <v>3</v>
      </c>
      <c r="E5" s="139"/>
      <c r="F5" s="140"/>
      <c r="G5" s="141" t="s">
        <v>4</v>
      </c>
      <c r="H5" s="130"/>
    </row>
    <row r="6" spans="1:23" ht="15" x14ac:dyDescent="0.25">
      <c r="A6" s="130"/>
      <c r="B6" s="134"/>
      <c r="C6" s="135"/>
      <c r="D6" s="144" t="s">
        <v>5</v>
      </c>
      <c r="E6" s="144" t="s">
        <v>6</v>
      </c>
      <c r="F6" s="144" t="s">
        <v>7</v>
      </c>
      <c r="G6" s="142"/>
      <c r="H6" s="130"/>
    </row>
    <row r="7" spans="1:23" ht="15" x14ac:dyDescent="0.25">
      <c r="A7" s="130"/>
      <c r="B7" s="134"/>
      <c r="C7" s="135"/>
      <c r="D7" s="145"/>
      <c r="E7" s="145"/>
      <c r="F7" s="145"/>
      <c r="G7" s="142"/>
      <c r="H7" s="130"/>
    </row>
    <row r="8" spans="1:23" ht="15" x14ac:dyDescent="0.25">
      <c r="A8" s="131"/>
      <c r="B8" s="136"/>
      <c r="C8" s="137"/>
      <c r="D8" s="146"/>
      <c r="E8" s="146"/>
      <c r="F8" s="146"/>
      <c r="G8" s="143"/>
      <c r="H8" s="131"/>
    </row>
    <row r="9" spans="1:23" ht="18.75" x14ac:dyDescent="0.25">
      <c r="A9" s="104" t="s">
        <v>27</v>
      </c>
      <c r="B9" s="105"/>
      <c r="C9" s="105"/>
      <c r="D9" s="105"/>
      <c r="E9" s="105"/>
      <c r="F9" s="105"/>
      <c r="G9" s="106"/>
      <c r="H9" s="57"/>
    </row>
    <row r="10" spans="1:23" ht="18.75" x14ac:dyDescent="0.25">
      <c r="A10" s="104" t="s">
        <v>109</v>
      </c>
      <c r="B10" s="105"/>
      <c r="C10" s="106"/>
      <c r="D10" s="4"/>
      <c r="E10" s="4"/>
      <c r="F10" s="4"/>
      <c r="G10" s="4"/>
      <c r="H10" s="57"/>
    </row>
    <row r="11" spans="1:23" ht="18.75" x14ac:dyDescent="0.3">
      <c r="A11" s="38" t="s">
        <v>105</v>
      </c>
      <c r="B11" s="153">
        <v>130</v>
      </c>
      <c r="C11" s="154"/>
      <c r="D11" s="16">
        <v>9.6999999999999993</v>
      </c>
      <c r="E11" s="16">
        <v>10.94</v>
      </c>
      <c r="F11" s="16">
        <v>35</v>
      </c>
      <c r="G11" s="16">
        <v>270</v>
      </c>
      <c r="H11" s="18">
        <v>256</v>
      </c>
    </row>
    <row r="12" spans="1:23" ht="37.5" x14ac:dyDescent="0.3">
      <c r="A12" s="38" t="s">
        <v>106</v>
      </c>
      <c r="B12" s="153">
        <v>40</v>
      </c>
      <c r="C12" s="154"/>
      <c r="D12" s="16">
        <v>3.5</v>
      </c>
      <c r="E12" s="16">
        <v>3.7</v>
      </c>
      <c r="F12" s="16">
        <v>4.5</v>
      </c>
      <c r="G12" s="16">
        <v>55</v>
      </c>
      <c r="H12" s="18">
        <v>334.327</v>
      </c>
      <c r="J12" s="27">
        <f>D12*4</f>
        <v>14</v>
      </c>
      <c r="K12" s="27">
        <f>E12*9</f>
        <v>33.300000000000004</v>
      </c>
      <c r="L12" s="27">
        <f>F12*4</f>
        <v>18</v>
      </c>
      <c r="M12" s="27">
        <f>SUM(J12:L12)</f>
        <v>65.300000000000011</v>
      </c>
      <c r="P12" s="27">
        <f>D12*4</f>
        <v>14</v>
      </c>
      <c r="Q12" s="27">
        <f>E12*9</f>
        <v>33.300000000000004</v>
      </c>
      <c r="R12" s="27">
        <f>F12*4</f>
        <v>18</v>
      </c>
      <c r="S12" s="27">
        <f>SUM(P12:R12)</f>
        <v>65.300000000000011</v>
      </c>
      <c r="T12" s="27">
        <v>1</v>
      </c>
    </row>
    <row r="13" spans="1:23" ht="18.75" x14ac:dyDescent="0.3">
      <c r="A13" s="38" t="s">
        <v>72</v>
      </c>
      <c r="B13" s="153">
        <v>130</v>
      </c>
      <c r="C13" s="154"/>
      <c r="D13" s="7">
        <v>2.1</v>
      </c>
      <c r="E13" s="7">
        <v>0.5</v>
      </c>
      <c r="F13" s="7">
        <v>18</v>
      </c>
      <c r="G13" s="7">
        <v>108.5</v>
      </c>
      <c r="H13" s="18" t="s">
        <v>48</v>
      </c>
      <c r="J13" s="27">
        <f t="shared" ref="J13:J51" si="0">D13*4</f>
        <v>8.4</v>
      </c>
      <c r="K13" s="27">
        <f t="shared" ref="K13:K51" si="1">E13*9</f>
        <v>4.5</v>
      </c>
      <c r="L13" s="27">
        <f t="shared" ref="L13:L51" si="2">F13*4</f>
        <v>72</v>
      </c>
      <c r="M13" s="27">
        <f t="shared" ref="M13:M78" si="3">SUM(J13:L13)</f>
        <v>84.9</v>
      </c>
      <c r="T13" s="27">
        <v>1</v>
      </c>
    </row>
    <row r="14" spans="1:23" ht="18.75" x14ac:dyDescent="0.3">
      <c r="A14" s="37" t="s">
        <v>9</v>
      </c>
      <c r="B14" s="124">
        <v>200</v>
      </c>
      <c r="C14" s="125"/>
      <c r="D14" s="7">
        <v>0.17</v>
      </c>
      <c r="E14" s="7">
        <v>0.04</v>
      </c>
      <c r="F14" s="7">
        <v>9.1</v>
      </c>
      <c r="G14" s="7">
        <v>36</v>
      </c>
      <c r="H14" s="18">
        <v>376</v>
      </c>
      <c r="J14" s="27">
        <f t="shared" si="0"/>
        <v>0.68</v>
      </c>
      <c r="K14" s="27">
        <f t="shared" si="1"/>
        <v>0.36</v>
      </c>
      <c r="L14" s="27">
        <f t="shared" si="2"/>
        <v>36.4</v>
      </c>
      <c r="M14" s="27">
        <f t="shared" si="3"/>
        <v>37.44</v>
      </c>
      <c r="T14" s="27">
        <v>1</v>
      </c>
    </row>
    <row r="15" spans="1:23" s="31" customFormat="1" x14ac:dyDescent="0.25">
      <c r="A15" s="9" t="s">
        <v>10</v>
      </c>
      <c r="B15" s="159">
        <f>SUM(B11:B14)</f>
        <v>500</v>
      </c>
      <c r="C15" s="127"/>
      <c r="D15" s="10">
        <f>SUM(D11:D14)</f>
        <v>15.469999999999999</v>
      </c>
      <c r="E15" s="4">
        <f>SUM(E11:E14)</f>
        <v>15.18</v>
      </c>
      <c r="F15" s="10">
        <f>SUM(F11:F14)</f>
        <v>66.599999999999994</v>
      </c>
      <c r="G15" s="10">
        <f>SUM(G11:G14)</f>
        <v>469.5</v>
      </c>
      <c r="H15" s="23"/>
      <c r="J15" s="27">
        <f t="shared" si="0"/>
        <v>61.879999999999995</v>
      </c>
      <c r="K15" s="27">
        <f t="shared" si="1"/>
        <v>136.62</v>
      </c>
      <c r="L15" s="27">
        <f t="shared" si="2"/>
        <v>266.39999999999998</v>
      </c>
      <c r="M15" s="27">
        <f t="shared" si="3"/>
        <v>464.9</v>
      </c>
      <c r="N15" s="31">
        <f>2350/100*20</f>
        <v>470</v>
      </c>
      <c r="T15" s="27">
        <v>1</v>
      </c>
      <c r="U15" s="31">
        <f>2720/100*20</f>
        <v>544</v>
      </c>
      <c r="V15" s="31">
        <v>516.79999999999995</v>
      </c>
      <c r="W15" s="31">
        <f>U15+27.2</f>
        <v>571.20000000000005</v>
      </c>
    </row>
    <row r="16" spans="1:23" ht="18.75" x14ac:dyDescent="0.25">
      <c r="A16" s="104" t="s">
        <v>110</v>
      </c>
      <c r="B16" s="105"/>
      <c r="C16" s="106"/>
      <c r="D16" s="4"/>
      <c r="E16" s="4"/>
      <c r="F16" s="4"/>
      <c r="G16" s="4"/>
      <c r="H16" s="57"/>
      <c r="J16" s="27">
        <f t="shared" si="0"/>
        <v>0</v>
      </c>
      <c r="K16" s="27">
        <f t="shared" si="1"/>
        <v>0</v>
      </c>
      <c r="L16" s="27">
        <f t="shared" si="2"/>
        <v>0</v>
      </c>
      <c r="M16" s="27">
        <f t="shared" si="3"/>
        <v>0</v>
      </c>
      <c r="T16" s="27">
        <v>1</v>
      </c>
      <c r="V16" s="31">
        <f t="shared" ref="V16:V20" si="4">U16/100*5</f>
        <v>0</v>
      </c>
      <c r="W16" s="31">
        <f t="shared" ref="W16:W20" si="5">U16-V16</f>
        <v>0</v>
      </c>
    </row>
    <row r="17" spans="1:30" ht="18.75" x14ac:dyDescent="0.25">
      <c r="A17" s="17" t="s">
        <v>49</v>
      </c>
      <c r="B17" s="167">
        <v>200</v>
      </c>
      <c r="C17" s="167"/>
      <c r="D17" s="58">
        <v>3.9</v>
      </c>
      <c r="E17" s="58">
        <v>4.5</v>
      </c>
      <c r="F17" s="58">
        <v>22</v>
      </c>
      <c r="G17" s="58">
        <v>140</v>
      </c>
      <c r="H17" s="39">
        <v>98</v>
      </c>
      <c r="J17" s="27">
        <f t="shared" si="0"/>
        <v>15.6</v>
      </c>
      <c r="K17" s="27">
        <f t="shared" si="1"/>
        <v>40.5</v>
      </c>
      <c r="L17" s="27">
        <f t="shared" si="2"/>
        <v>88</v>
      </c>
      <c r="M17" s="27">
        <f t="shared" si="3"/>
        <v>144.1</v>
      </c>
      <c r="T17" s="27">
        <v>1</v>
      </c>
      <c r="V17" s="31">
        <f t="shared" si="4"/>
        <v>0</v>
      </c>
      <c r="W17" s="31">
        <f t="shared" si="5"/>
        <v>0</v>
      </c>
    </row>
    <row r="18" spans="1:30" ht="18.75" x14ac:dyDescent="0.3">
      <c r="A18" s="11" t="s">
        <v>80</v>
      </c>
      <c r="B18" s="100">
        <v>200</v>
      </c>
      <c r="C18" s="101"/>
      <c r="D18" s="7">
        <v>0.3</v>
      </c>
      <c r="E18" s="7">
        <v>0.1</v>
      </c>
      <c r="F18" s="7">
        <v>23.666666666666668</v>
      </c>
      <c r="G18" s="7">
        <v>96.9</v>
      </c>
      <c r="H18" s="18">
        <v>349</v>
      </c>
      <c r="J18" s="27">
        <f t="shared" si="0"/>
        <v>1.2</v>
      </c>
      <c r="K18" s="27">
        <f t="shared" si="1"/>
        <v>0.9</v>
      </c>
      <c r="L18" s="27">
        <f t="shared" si="2"/>
        <v>94.666666666666671</v>
      </c>
      <c r="M18" s="27">
        <f t="shared" si="3"/>
        <v>96.766666666666666</v>
      </c>
      <c r="T18" s="27">
        <v>1</v>
      </c>
      <c r="V18" s="31">
        <f t="shared" si="4"/>
        <v>0</v>
      </c>
      <c r="W18" s="31">
        <f t="shared" si="5"/>
        <v>0</v>
      </c>
    </row>
    <row r="19" spans="1:30" ht="18.75" x14ac:dyDescent="0.3">
      <c r="A19" s="37" t="s">
        <v>13</v>
      </c>
      <c r="B19" s="109">
        <v>40</v>
      </c>
      <c r="C19" s="110"/>
      <c r="D19" s="7">
        <v>2</v>
      </c>
      <c r="E19" s="7">
        <v>0</v>
      </c>
      <c r="F19" s="7">
        <v>15</v>
      </c>
      <c r="G19" s="7">
        <v>68</v>
      </c>
      <c r="H19" s="18" t="s">
        <v>48</v>
      </c>
      <c r="J19" s="27">
        <f t="shared" si="0"/>
        <v>8</v>
      </c>
      <c r="K19" s="27">
        <f t="shared" si="1"/>
        <v>0</v>
      </c>
      <c r="L19" s="27">
        <f t="shared" si="2"/>
        <v>60</v>
      </c>
      <c r="M19" s="27">
        <f t="shared" si="3"/>
        <v>68</v>
      </c>
      <c r="T19" s="27">
        <v>1</v>
      </c>
      <c r="V19" s="31">
        <f t="shared" si="4"/>
        <v>0</v>
      </c>
      <c r="W19" s="31">
        <f t="shared" si="5"/>
        <v>0</v>
      </c>
    </row>
    <row r="20" spans="1:30" ht="18.75" x14ac:dyDescent="0.3">
      <c r="A20" s="37" t="s">
        <v>14</v>
      </c>
      <c r="B20" s="109">
        <v>40</v>
      </c>
      <c r="C20" s="110"/>
      <c r="D20" s="7">
        <v>3</v>
      </c>
      <c r="E20" s="7">
        <v>0</v>
      </c>
      <c r="F20" s="7">
        <v>16</v>
      </c>
      <c r="G20" s="7">
        <v>76</v>
      </c>
      <c r="H20" s="18" t="s">
        <v>48</v>
      </c>
      <c r="J20" s="27">
        <f t="shared" si="0"/>
        <v>12</v>
      </c>
      <c r="K20" s="27">
        <f t="shared" si="1"/>
        <v>0</v>
      </c>
      <c r="L20" s="27">
        <f t="shared" si="2"/>
        <v>64</v>
      </c>
      <c r="M20" s="27">
        <f t="shared" si="3"/>
        <v>76</v>
      </c>
      <c r="T20" s="27">
        <v>1</v>
      </c>
      <c r="V20" s="31">
        <f t="shared" si="4"/>
        <v>0</v>
      </c>
      <c r="W20" s="31">
        <f t="shared" si="5"/>
        <v>0</v>
      </c>
      <c r="AD20" s="43"/>
    </row>
    <row r="21" spans="1:30" ht="18.75" x14ac:dyDescent="0.25">
      <c r="A21" s="38" t="s">
        <v>82</v>
      </c>
      <c r="B21" s="147">
        <v>240</v>
      </c>
      <c r="C21" s="148"/>
      <c r="D21" s="19">
        <v>16.23</v>
      </c>
      <c r="E21" s="19">
        <v>18.600000000000001</v>
      </c>
      <c r="F21" s="19">
        <v>26</v>
      </c>
      <c r="G21" s="6">
        <v>325</v>
      </c>
      <c r="H21" s="36">
        <v>265</v>
      </c>
      <c r="V21" s="31"/>
      <c r="W21" s="31"/>
    </row>
    <row r="22" spans="1:30" s="31" customFormat="1" x14ac:dyDescent="0.25">
      <c r="A22" s="9" t="s">
        <v>15</v>
      </c>
      <c r="B22" s="111">
        <f>SUM(B17:B21)</f>
        <v>720</v>
      </c>
      <c r="C22" s="112"/>
      <c r="D22" s="74">
        <f>SUM(D17:D21)</f>
        <v>25.43</v>
      </c>
      <c r="E22" s="4">
        <f>SUM(E17:E21)</f>
        <v>23.200000000000003</v>
      </c>
      <c r="F22" s="4">
        <f>SUM(F17:F21)</f>
        <v>102.66666666666667</v>
      </c>
      <c r="G22" s="4">
        <f>SUM(G17:G21)</f>
        <v>705.9</v>
      </c>
      <c r="H22" s="23"/>
      <c r="J22" s="27">
        <f t="shared" si="0"/>
        <v>101.72</v>
      </c>
      <c r="K22" s="27">
        <f t="shared" si="1"/>
        <v>208.8</v>
      </c>
      <c r="L22" s="27">
        <f t="shared" si="2"/>
        <v>410.66666666666669</v>
      </c>
      <c r="M22" s="27">
        <f t="shared" si="3"/>
        <v>721.18666666666672</v>
      </c>
      <c r="N22" s="31">
        <f>2350/100*30</f>
        <v>705</v>
      </c>
      <c r="T22" s="27">
        <v>1</v>
      </c>
      <c r="U22" s="31">
        <f>2720/100*30</f>
        <v>816</v>
      </c>
      <c r="V22" s="31">
        <v>775.2</v>
      </c>
      <c r="W22" s="31">
        <f>U22+40.8</f>
        <v>856.8</v>
      </c>
    </row>
    <row r="23" spans="1:30" ht="18.75" x14ac:dyDescent="0.25">
      <c r="A23" s="104" t="s">
        <v>29</v>
      </c>
      <c r="B23" s="105"/>
      <c r="C23" s="105"/>
      <c r="D23" s="105"/>
      <c r="E23" s="105"/>
      <c r="F23" s="105"/>
      <c r="G23" s="106"/>
      <c r="H23" s="57"/>
      <c r="J23" s="27">
        <f t="shared" si="0"/>
        <v>0</v>
      </c>
      <c r="K23" s="27">
        <f t="shared" si="1"/>
        <v>0</v>
      </c>
      <c r="L23" s="27">
        <f t="shared" si="2"/>
        <v>0</v>
      </c>
      <c r="M23" s="27">
        <f t="shared" si="3"/>
        <v>0</v>
      </c>
    </row>
    <row r="24" spans="1:30" ht="18.75" x14ac:dyDescent="0.25">
      <c r="A24" s="104" t="s">
        <v>109</v>
      </c>
      <c r="B24" s="105"/>
      <c r="C24" s="106"/>
      <c r="D24" s="4"/>
      <c r="E24" s="4"/>
      <c r="F24" s="4"/>
      <c r="G24" s="4"/>
      <c r="H24" s="57"/>
      <c r="J24" s="27">
        <f t="shared" si="0"/>
        <v>0</v>
      </c>
      <c r="K24" s="27">
        <f t="shared" si="1"/>
        <v>0</v>
      </c>
      <c r="L24" s="27">
        <f t="shared" si="2"/>
        <v>0</v>
      </c>
      <c r="M24" s="27">
        <f t="shared" si="3"/>
        <v>0</v>
      </c>
    </row>
    <row r="25" spans="1:30" ht="18.75" x14ac:dyDescent="0.3">
      <c r="A25" s="5" t="s">
        <v>83</v>
      </c>
      <c r="B25" s="100">
        <v>150</v>
      </c>
      <c r="C25" s="101"/>
      <c r="D25" s="7">
        <v>3.4</v>
      </c>
      <c r="E25" s="7">
        <v>3.6</v>
      </c>
      <c r="F25" s="7">
        <v>33</v>
      </c>
      <c r="G25" s="7">
        <v>178</v>
      </c>
      <c r="H25" s="18">
        <v>202</v>
      </c>
      <c r="J25" s="27">
        <f t="shared" si="0"/>
        <v>13.6</v>
      </c>
      <c r="K25" s="27">
        <f t="shared" si="1"/>
        <v>32.4</v>
      </c>
      <c r="L25" s="27">
        <f t="shared" si="2"/>
        <v>132</v>
      </c>
      <c r="M25" s="27">
        <f t="shared" si="3"/>
        <v>178</v>
      </c>
      <c r="T25" s="27">
        <v>2</v>
      </c>
    </row>
    <row r="26" spans="1:30" ht="31.5" customHeight="1" x14ac:dyDescent="0.3">
      <c r="A26" s="80" t="s">
        <v>123</v>
      </c>
      <c r="B26" s="169">
        <v>110</v>
      </c>
      <c r="C26" s="170"/>
      <c r="D26" s="82">
        <v>13.5</v>
      </c>
      <c r="E26" s="82">
        <v>16</v>
      </c>
      <c r="F26" s="82">
        <v>7.5</v>
      </c>
      <c r="G26" s="82">
        <v>180</v>
      </c>
      <c r="H26" s="83" t="s">
        <v>107</v>
      </c>
      <c r="J26" s="27">
        <f t="shared" si="0"/>
        <v>54</v>
      </c>
      <c r="K26" s="27">
        <f t="shared" si="1"/>
        <v>144</v>
      </c>
      <c r="L26" s="27">
        <f t="shared" si="2"/>
        <v>30</v>
      </c>
      <c r="M26" s="27">
        <f t="shared" si="3"/>
        <v>228</v>
      </c>
      <c r="T26" s="27">
        <v>2</v>
      </c>
    </row>
    <row r="27" spans="1:30" ht="18.75" x14ac:dyDescent="0.3">
      <c r="A27" s="37" t="s">
        <v>14</v>
      </c>
      <c r="B27" s="109">
        <v>40</v>
      </c>
      <c r="C27" s="110"/>
      <c r="D27" s="7">
        <v>2</v>
      </c>
      <c r="E27" s="7">
        <v>0</v>
      </c>
      <c r="F27" s="7">
        <v>19.399999999999999</v>
      </c>
      <c r="G27" s="7">
        <v>92.4</v>
      </c>
      <c r="H27" s="18" t="s">
        <v>84</v>
      </c>
      <c r="J27" s="27">
        <f t="shared" si="0"/>
        <v>8</v>
      </c>
      <c r="K27" s="27">
        <f t="shared" si="1"/>
        <v>0</v>
      </c>
      <c r="L27" s="27">
        <f t="shared" si="2"/>
        <v>77.599999999999994</v>
      </c>
      <c r="M27" s="27">
        <f t="shared" si="3"/>
        <v>85.6</v>
      </c>
      <c r="T27" s="27">
        <v>2</v>
      </c>
    </row>
    <row r="28" spans="1:30" ht="18.75" x14ac:dyDescent="0.3">
      <c r="A28" s="15" t="s">
        <v>85</v>
      </c>
      <c r="B28" s="152" t="s">
        <v>100</v>
      </c>
      <c r="C28" s="171"/>
      <c r="D28" s="7">
        <v>0.2</v>
      </c>
      <c r="E28" s="7">
        <v>0</v>
      </c>
      <c r="F28" s="7">
        <v>9</v>
      </c>
      <c r="G28" s="7">
        <v>38</v>
      </c>
      <c r="H28" s="18">
        <v>377</v>
      </c>
      <c r="J28" s="27">
        <f t="shared" si="0"/>
        <v>0.8</v>
      </c>
      <c r="K28" s="27">
        <f t="shared" si="1"/>
        <v>0</v>
      </c>
      <c r="L28" s="27">
        <f t="shared" si="2"/>
        <v>36</v>
      </c>
      <c r="M28" s="27">
        <f t="shared" si="3"/>
        <v>36.799999999999997</v>
      </c>
      <c r="T28" s="27">
        <v>2</v>
      </c>
    </row>
    <row r="29" spans="1:30" s="31" customFormat="1" x14ac:dyDescent="0.25">
      <c r="A29" s="9" t="s">
        <v>10</v>
      </c>
      <c r="B29" s="111">
        <v>510</v>
      </c>
      <c r="C29" s="112"/>
      <c r="D29" s="4">
        <f>SUM(D25:D28)</f>
        <v>19.099999999999998</v>
      </c>
      <c r="E29" s="4">
        <f>SUM(E25:E28)</f>
        <v>19.600000000000001</v>
      </c>
      <c r="F29" s="4">
        <f>SUM(F25:F28)</f>
        <v>68.900000000000006</v>
      </c>
      <c r="G29" s="4">
        <f>SUM(G25:G28)</f>
        <v>488.4</v>
      </c>
      <c r="H29" s="23"/>
      <c r="J29" s="27">
        <f t="shared" si="0"/>
        <v>76.399999999999991</v>
      </c>
      <c r="K29" s="27">
        <f t="shared" si="1"/>
        <v>176.4</v>
      </c>
      <c r="L29" s="27">
        <f t="shared" si="2"/>
        <v>275.60000000000002</v>
      </c>
      <c r="M29" s="27">
        <f t="shared" si="3"/>
        <v>528.40000000000009</v>
      </c>
      <c r="N29" s="31">
        <f>2350/100*20</f>
        <v>470</v>
      </c>
      <c r="T29" s="27">
        <v>2</v>
      </c>
      <c r="U29" s="31">
        <v>544</v>
      </c>
      <c r="V29" s="31">
        <v>516.79999999999995</v>
      </c>
      <c r="W29" s="31">
        <v>571.20000000000005</v>
      </c>
    </row>
    <row r="30" spans="1:30" ht="18.75" x14ac:dyDescent="0.25">
      <c r="A30" s="104" t="s">
        <v>110</v>
      </c>
      <c r="B30" s="105"/>
      <c r="C30" s="106"/>
      <c r="D30" s="4"/>
      <c r="E30" s="4"/>
      <c r="F30" s="4"/>
      <c r="G30" s="4"/>
      <c r="H30" s="57"/>
      <c r="J30" s="27">
        <f t="shared" si="0"/>
        <v>0</v>
      </c>
      <c r="K30" s="27">
        <f t="shared" si="1"/>
        <v>0</v>
      </c>
      <c r="L30" s="27">
        <f t="shared" si="2"/>
        <v>0</v>
      </c>
      <c r="M30" s="27">
        <f t="shared" si="3"/>
        <v>0</v>
      </c>
      <c r="T30" s="27">
        <v>2</v>
      </c>
      <c r="V30" s="27">
        <v>0</v>
      </c>
      <c r="W30" s="27">
        <v>0</v>
      </c>
    </row>
    <row r="31" spans="1:30" ht="15.75" customHeight="1" x14ac:dyDescent="0.3">
      <c r="A31" s="17" t="s">
        <v>86</v>
      </c>
      <c r="B31" s="98">
        <v>200</v>
      </c>
      <c r="C31" s="99"/>
      <c r="D31" s="14">
        <v>8</v>
      </c>
      <c r="E31" s="14">
        <v>11.2</v>
      </c>
      <c r="F31" s="14">
        <v>7</v>
      </c>
      <c r="G31" s="14">
        <v>159</v>
      </c>
      <c r="H31" s="18">
        <v>102</v>
      </c>
      <c r="J31" s="27">
        <f t="shared" si="0"/>
        <v>32</v>
      </c>
      <c r="K31" s="27">
        <f t="shared" si="1"/>
        <v>100.8</v>
      </c>
      <c r="L31" s="27">
        <f t="shared" si="2"/>
        <v>28</v>
      </c>
      <c r="M31" s="27">
        <f t="shared" si="3"/>
        <v>160.80000000000001</v>
      </c>
      <c r="T31" s="27">
        <v>2</v>
      </c>
      <c r="V31" s="27">
        <v>0</v>
      </c>
      <c r="W31" s="27">
        <v>0</v>
      </c>
      <c r="Y31" s="27">
        <f>D31*4</f>
        <v>32</v>
      </c>
      <c r="Z31" s="27">
        <f>E31*9</f>
        <v>100.8</v>
      </c>
      <c r="AA31" s="27">
        <f>F31*4</f>
        <v>28</v>
      </c>
      <c r="AB31" s="27">
        <f>SUBTOTAL(9,Y31:AA31)</f>
        <v>160.80000000000001</v>
      </c>
    </row>
    <row r="32" spans="1:30" ht="15.75" customHeight="1" x14ac:dyDescent="0.25">
      <c r="A32" s="38" t="s">
        <v>108</v>
      </c>
      <c r="B32" s="165">
        <v>180</v>
      </c>
      <c r="C32" s="166"/>
      <c r="D32" s="16">
        <v>9.1</v>
      </c>
      <c r="E32" s="16">
        <v>10.5</v>
      </c>
      <c r="F32" s="16">
        <v>36</v>
      </c>
      <c r="G32" s="16">
        <v>274</v>
      </c>
      <c r="H32" s="36">
        <v>392</v>
      </c>
    </row>
    <row r="33" spans="1:38" ht="18.75" x14ac:dyDescent="0.25">
      <c r="A33" s="38" t="s">
        <v>111</v>
      </c>
      <c r="B33" s="153">
        <v>40</v>
      </c>
      <c r="C33" s="154"/>
      <c r="D33" s="16">
        <v>0.4</v>
      </c>
      <c r="E33" s="16">
        <v>1.8</v>
      </c>
      <c r="F33" s="16">
        <v>2.4</v>
      </c>
      <c r="G33" s="16">
        <v>28</v>
      </c>
      <c r="H33" s="36">
        <v>248</v>
      </c>
      <c r="J33" s="27">
        <f t="shared" si="0"/>
        <v>1.6</v>
      </c>
      <c r="K33" s="27">
        <f t="shared" si="1"/>
        <v>16.2</v>
      </c>
      <c r="L33" s="27">
        <f t="shared" si="2"/>
        <v>9.6</v>
      </c>
      <c r="M33" s="27">
        <f t="shared" si="3"/>
        <v>27.4</v>
      </c>
      <c r="T33" s="27">
        <v>2</v>
      </c>
      <c r="V33" s="27">
        <v>0</v>
      </c>
      <c r="W33" s="27">
        <v>0</v>
      </c>
    </row>
    <row r="34" spans="1:38" ht="15.75" customHeight="1" x14ac:dyDescent="0.3">
      <c r="A34" s="11" t="s">
        <v>98</v>
      </c>
      <c r="B34" s="100">
        <v>200</v>
      </c>
      <c r="C34" s="101"/>
      <c r="D34" s="12">
        <v>0.17</v>
      </c>
      <c r="E34" s="12">
        <v>0.04</v>
      </c>
      <c r="F34" s="7">
        <v>25</v>
      </c>
      <c r="G34" s="7">
        <v>98.5</v>
      </c>
      <c r="H34" s="18">
        <v>342</v>
      </c>
      <c r="J34" s="27">
        <f t="shared" si="0"/>
        <v>0.68</v>
      </c>
      <c r="K34" s="27">
        <f t="shared" si="1"/>
        <v>0.36</v>
      </c>
      <c r="L34" s="27">
        <f t="shared" si="2"/>
        <v>100</v>
      </c>
      <c r="M34" s="27">
        <f t="shared" si="3"/>
        <v>101.04</v>
      </c>
      <c r="T34" s="27">
        <v>2</v>
      </c>
      <c r="V34" s="27">
        <v>0</v>
      </c>
      <c r="W34" s="27">
        <v>0</v>
      </c>
    </row>
    <row r="35" spans="1:38" ht="18.75" x14ac:dyDescent="0.3">
      <c r="A35" s="37" t="s">
        <v>13</v>
      </c>
      <c r="B35" s="109">
        <v>40</v>
      </c>
      <c r="C35" s="110"/>
      <c r="D35" s="7">
        <v>2</v>
      </c>
      <c r="E35" s="7">
        <v>0</v>
      </c>
      <c r="F35" s="7">
        <v>15</v>
      </c>
      <c r="G35" s="7">
        <v>68</v>
      </c>
      <c r="H35" s="18" t="s">
        <v>48</v>
      </c>
      <c r="J35" s="27">
        <f t="shared" si="0"/>
        <v>8</v>
      </c>
      <c r="K35" s="27">
        <f t="shared" si="1"/>
        <v>0</v>
      </c>
      <c r="L35" s="27">
        <f t="shared" si="2"/>
        <v>60</v>
      </c>
      <c r="M35" s="27">
        <f t="shared" si="3"/>
        <v>68</v>
      </c>
      <c r="T35" s="27">
        <v>2</v>
      </c>
      <c r="V35" s="27">
        <v>0</v>
      </c>
      <c r="W35" s="27">
        <v>0</v>
      </c>
    </row>
    <row r="36" spans="1:38" ht="15.75" customHeight="1" x14ac:dyDescent="0.3">
      <c r="A36" s="37" t="s">
        <v>14</v>
      </c>
      <c r="B36" s="109">
        <v>40</v>
      </c>
      <c r="C36" s="110"/>
      <c r="D36" s="7">
        <v>3</v>
      </c>
      <c r="E36" s="7">
        <v>0</v>
      </c>
      <c r="F36" s="7">
        <v>16</v>
      </c>
      <c r="G36" s="7">
        <v>76</v>
      </c>
      <c r="H36" s="18" t="s">
        <v>48</v>
      </c>
      <c r="J36" s="27">
        <f t="shared" si="0"/>
        <v>12</v>
      </c>
      <c r="K36" s="27">
        <f t="shared" si="1"/>
        <v>0</v>
      </c>
      <c r="L36" s="27">
        <f t="shared" si="2"/>
        <v>64</v>
      </c>
      <c r="M36" s="27">
        <f t="shared" si="3"/>
        <v>76</v>
      </c>
      <c r="T36" s="27">
        <v>2</v>
      </c>
      <c r="V36" s="27">
        <v>0</v>
      </c>
      <c r="W36" s="27">
        <v>0</v>
      </c>
    </row>
    <row r="37" spans="1:38" s="31" customFormat="1" x14ac:dyDescent="0.25">
      <c r="A37" s="9" t="s">
        <v>15</v>
      </c>
      <c r="B37" s="111">
        <f>SUM(B31:B36)</f>
        <v>700</v>
      </c>
      <c r="C37" s="112"/>
      <c r="D37" s="4">
        <f>SUM(D31:D36)</f>
        <v>22.67</v>
      </c>
      <c r="E37" s="4">
        <f>SUM(E31:E36)</f>
        <v>23.54</v>
      </c>
      <c r="F37" s="4">
        <f>SUM(F31:F36)</f>
        <v>101.4</v>
      </c>
      <c r="G37" s="4">
        <f>SUM(G31:G36)</f>
        <v>703.5</v>
      </c>
      <c r="H37" s="23"/>
      <c r="J37" s="27">
        <f t="shared" si="0"/>
        <v>90.68</v>
      </c>
      <c r="K37" s="27">
        <f t="shared" si="1"/>
        <v>211.85999999999999</v>
      </c>
      <c r="L37" s="27">
        <f t="shared" si="2"/>
        <v>405.6</v>
      </c>
      <c r="M37" s="27">
        <f t="shared" si="3"/>
        <v>708.14</v>
      </c>
      <c r="N37" s="31">
        <f>2350/100*30</f>
        <v>705</v>
      </c>
      <c r="O37" s="31">
        <f>N37/100*5</f>
        <v>35.25</v>
      </c>
      <c r="P37" s="31">
        <f>N37-O37</f>
        <v>669.75</v>
      </c>
      <c r="T37" s="27">
        <v>2</v>
      </c>
      <c r="U37" s="31">
        <v>816</v>
      </c>
      <c r="V37" s="31">
        <v>775.2</v>
      </c>
      <c r="W37" s="31">
        <v>856.8</v>
      </c>
    </row>
    <row r="38" spans="1:38" ht="18.75" x14ac:dyDescent="0.25">
      <c r="A38" s="104" t="s">
        <v>31</v>
      </c>
      <c r="B38" s="105"/>
      <c r="C38" s="105"/>
      <c r="D38" s="105"/>
      <c r="E38" s="105"/>
      <c r="F38" s="105"/>
      <c r="G38" s="106"/>
      <c r="H38" s="57"/>
      <c r="J38" s="27">
        <f>D38*4</f>
        <v>0</v>
      </c>
      <c r="K38" s="27">
        <f>E38*9</f>
        <v>0</v>
      </c>
      <c r="L38" s="27">
        <f>F38*4</f>
        <v>0</v>
      </c>
      <c r="M38" s="27">
        <f t="shared" si="3"/>
        <v>0</v>
      </c>
    </row>
    <row r="39" spans="1:38" ht="18.75" x14ac:dyDescent="0.25">
      <c r="A39" s="104" t="s">
        <v>109</v>
      </c>
      <c r="B39" s="105"/>
      <c r="C39" s="106"/>
      <c r="D39" s="4"/>
      <c r="E39" s="4"/>
      <c r="F39" s="4"/>
      <c r="G39" s="4"/>
      <c r="H39" s="57"/>
      <c r="J39" s="27">
        <f>D39*4</f>
        <v>0</v>
      </c>
      <c r="K39" s="27">
        <f>E39*9</f>
        <v>0</v>
      </c>
      <c r="L39" s="27">
        <f>F39*4</f>
        <v>0</v>
      </c>
      <c r="M39" s="27">
        <f t="shared" si="3"/>
        <v>0</v>
      </c>
    </row>
    <row r="40" spans="1:38" ht="18.75" x14ac:dyDescent="0.3">
      <c r="A40" s="5" t="s">
        <v>112</v>
      </c>
      <c r="B40" s="123" t="s">
        <v>115</v>
      </c>
      <c r="C40" s="123"/>
      <c r="D40" s="7">
        <v>10.5</v>
      </c>
      <c r="E40" s="7">
        <v>12</v>
      </c>
      <c r="F40" s="7">
        <v>39</v>
      </c>
      <c r="G40" s="7">
        <v>306</v>
      </c>
      <c r="H40" s="18">
        <v>181</v>
      </c>
    </row>
    <row r="41" spans="1:38" ht="18.75" x14ac:dyDescent="0.3">
      <c r="A41" s="37" t="s">
        <v>114</v>
      </c>
      <c r="B41" s="100">
        <v>115</v>
      </c>
      <c r="C41" s="155"/>
      <c r="D41" s="7">
        <v>2.8</v>
      </c>
      <c r="E41" s="7">
        <v>3.9</v>
      </c>
      <c r="F41" s="7">
        <v>15.6</v>
      </c>
      <c r="G41" s="7">
        <v>104.7</v>
      </c>
      <c r="H41" s="18" t="s">
        <v>48</v>
      </c>
    </row>
    <row r="42" spans="1:38" ht="18.75" x14ac:dyDescent="0.3">
      <c r="A42" s="37" t="s">
        <v>113</v>
      </c>
      <c r="B42" s="109">
        <v>200</v>
      </c>
      <c r="C42" s="110"/>
      <c r="D42" s="7">
        <v>0.17</v>
      </c>
      <c r="E42" s="7">
        <v>0.04</v>
      </c>
      <c r="F42" s="7">
        <v>9.1</v>
      </c>
      <c r="G42" s="7">
        <v>36</v>
      </c>
      <c r="H42" s="18">
        <v>376</v>
      </c>
      <c r="J42" s="27">
        <f>D42*4</f>
        <v>0.68</v>
      </c>
      <c r="K42" s="27">
        <f>E42*9</f>
        <v>0.36</v>
      </c>
      <c r="L42" s="27">
        <f>F42*4</f>
        <v>36.4</v>
      </c>
      <c r="M42" s="27">
        <f t="shared" si="3"/>
        <v>37.44</v>
      </c>
      <c r="T42" s="27">
        <v>3</v>
      </c>
    </row>
    <row r="43" spans="1:38" s="31" customFormat="1" x14ac:dyDescent="0.25">
      <c r="A43" s="9" t="s">
        <v>10</v>
      </c>
      <c r="B43" s="111">
        <v>500</v>
      </c>
      <c r="C43" s="112"/>
      <c r="D43" s="4">
        <f>SUM(D40:D42)</f>
        <v>13.47</v>
      </c>
      <c r="E43" s="4">
        <f>SUM(E40:E42)</f>
        <v>15.94</v>
      </c>
      <c r="F43" s="4">
        <f>SUM(F40:F42)</f>
        <v>63.7</v>
      </c>
      <c r="G43" s="4">
        <f>SUM(G40:G42)</f>
        <v>446.7</v>
      </c>
      <c r="H43" s="70"/>
      <c r="J43" s="27">
        <f>D43*4</f>
        <v>53.88</v>
      </c>
      <c r="K43" s="27">
        <f>E43*9</f>
        <v>143.46</v>
      </c>
      <c r="L43" s="27">
        <f>F43*4</f>
        <v>254.8</v>
      </c>
      <c r="M43" s="27">
        <f t="shared" si="3"/>
        <v>452.14</v>
      </c>
      <c r="N43" s="31">
        <f>2350/100*20</f>
        <v>470</v>
      </c>
      <c r="T43" s="27">
        <v>3</v>
      </c>
      <c r="U43" s="31">
        <v>544</v>
      </c>
      <c r="V43" s="31">
        <v>516.79999999999995</v>
      </c>
      <c r="W43" s="31">
        <v>571.20000000000005</v>
      </c>
    </row>
    <row r="44" spans="1:38" ht="18.75" x14ac:dyDescent="0.25">
      <c r="A44" s="104" t="s">
        <v>110</v>
      </c>
      <c r="B44" s="105"/>
      <c r="C44" s="106"/>
      <c r="D44" s="4"/>
      <c r="E44" s="4"/>
      <c r="F44" s="4"/>
      <c r="G44" s="4"/>
      <c r="H44" s="57"/>
      <c r="J44" s="27">
        <f>D44*4</f>
        <v>0</v>
      </c>
      <c r="K44" s="27">
        <f>E44*9</f>
        <v>0</v>
      </c>
      <c r="L44" s="27">
        <f>F44*4</f>
        <v>0</v>
      </c>
      <c r="M44" s="27">
        <f t="shared" si="3"/>
        <v>0</v>
      </c>
      <c r="T44" s="27">
        <v>3</v>
      </c>
      <c r="V44" s="27">
        <v>0</v>
      </c>
      <c r="W44" s="27">
        <v>0</v>
      </c>
    </row>
    <row r="45" spans="1:38" ht="18.75" x14ac:dyDescent="0.3">
      <c r="A45" s="17" t="s">
        <v>93</v>
      </c>
      <c r="B45" s="98">
        <v>200</v>
      </c>
      <c r="C45" s="99"/>
      <c r="D45" s="14">
        <v>3.8</v>
      </c>
      <c r="E45" s="14">
        <v>7.3</v>
      </c>
      <c r="F45" s="14">
        <v>10</v>
      </c>
      <c r="G45" s="14">
        <v>150</v>
      </c>
      <c r="H45" s="18">
        <v>88</v>
      </c>
      <c r="J45" s="27">
        <f>D45*4</f>
        <v>15.2</v>
      </c>
      <c r="K45" s="27">
        <f>E45*9</f>
        <v>65.7</v>
      </c>
      <c r="L45" s="27">
        <f>F45*4</f>
        <v>40</v>
      </c>
      <c r="M45" s="27">
        <f t="shared" si="3"/>
        <v>120.9</v>
      </c>
      <c r="T45" s="27">
        <v>3</v>
      </c>
      <c r="V45" s="27">
        <v>0</v>
      </c>
      <c r="W45" s="27">
        <v>0</v>
      </c>
      <c r="AE45" s="13"/>
      <c r="AF45" s="98"/>
      <c r="AG45" s="99"/>
      <c r="AH45" s="65"/>
      <c r="AI45" s="65"/>
      <c r="AJ45" s="65"/>
      <c r="AK45" s="65"/>
      <c r="AL45" s="18"/>
    </row>
    <row r="46" spans="1:38" ht="18.75" x14ac:dyDescent="0.3">
      <c r="A46" s="37" t="s">
        <v>11</v>
      </c>
      <c r="B46" s="109">
        <v>150</v>
      </c>
      <c r="C46" s="110"/>
      <c r="D46" s="7">
        <v>4.5</v>
      </c>
      <c r="E46" s="7">
        <v>3.2</v>
      </c>
      <c r="F46" s="7">
        <v>28</v>
      </c>
      <c r="G46" s="7">
        <v>200</v>
      </c>
      <c r="H46" s="18">
        <v>171</v>
      </c>
      <c r="J46" s="27">
        <f t="shared" si="0"/>
        <v>18</v>
      </c>
      <c r="K46" s="27">
        <f t="shared" si="1"/>
        <v>28.8</v>
      </c>
      <c r="L46" s="27">
        <f t="shared" si="2"/>
        <v>112</v>
      </c>
      <c r="M46" s="27">
        <f t="shared" si="3"/>
        <v>158.80000000000001</v>
      </c>
      <c r="T46" s="27">
        <v>3</v>
      </c>
      <c r="V46" s="27">
        <v>0</v>
      </c>
      <c r="W46" s="27">
        <v>0</v>
      </c>
      <c r="AE46" s="38"/>
      <c r="AF46" s="102"/>
      <c r="AG46" s="103"/>
      <c r="AH46" s="14"/>
      <c r="AI46" s="14"/>
      <c r="AJ46" s="14"/>
      <c r="AK46" s="14"/>
      <c r="AL46" s="18"/>
    </row>
    <row r="47" spans="1:38" ht="37.5" x14ac:dyDescent="0.3">
      <c r="A47" s="15" t="s">
        <v>90</v>
      </c>
      <c r="B47" s="109">
        <v>110</v>
      </c>
      <c r="C47" s="110"/>
      <c r="D47" s="72">
        <v>4.9000000000000004</v>
      </c>
      <c r="E47" s="72">
        <v>5.0999999999999996</v>
      </c>
      <c r="F47" s="72">
        <v>9.1999999999999993</v>
      </c>
      <c r="G47" s="72">
        <v>101</v>
      </c>
      <c r="H47" s="72" t="s">
        <v>88</v>
      </c>
      <c r="J47" s="27">
        <f t="shared" si="0"/>
        <v>19.600000000000001</v>
      </c>
      <c r="K47" s="27">
        <f t="shared" si="1"/>
        <v>45.9</v>
      </c>
      <c r="L47" s="27">
        <f t="shared" si="2"/>
        <v>36.799999999999997</v>
      </c>
      <c r="M47" s="27">
        <f t="shared" si="3"/>
        <v>102.3</v>
      </c>
      <c r="T47" s="27">
        <v>3</v>
      </c>
      <c r="V47" s="27">
        <v>0</v>
      </c>
      <c r="W47" s="27">
        <v>0</v>
      </c>
      <c r="AE47" s="15"/>
      <c r="AF47" s="109"/>
      <c r="AG47" s="110"/>
      <c r="AH47" s="72"/>
      <c r="AI47" s="72"/>
      <c r="AJ47" s="72"/>
      <c r="AK47" s="72"/>
      <c r="AL47" s="72"/>
    </row>
    <row r="48" spans="1:38" ht="18.75" x14ac:dyDescent="0.3">
      <c r="A48" s="11" t="s">
        <v>101</v>
      </c>
      <c r="B48" s="100">
        <v>200</v>
      </c>
      <c r="C48" s="101"/>
      <c r="D48" s="12">
        <v>1.5</v>
      </c>
      <c r="E48" s="12">
        <v>0.5</v>
      </c>
      <c r="F48" s="7">
        <v>22</v>
      </c>
      <c r="G48" s="7">
        <v>111</v>
      </c>
      <c r="H48" s="18">
        <v>350</v>
      </c>
      <c r="J48" s="27">
        <f t="shared" si="0"/>
        <v>6</v>
      </c>
      <c r="K48" s="27">
        <f t="shared" si="1"/>
        <v>4.5</v>
      </c>
      <c r="L48" s="27">
        <f t="shared" si="2"/>
        <v>88</v>
      </c>
      <c r="M48" s="27">
        <f t="shared" si="3"/>
        <v>98.5</v>
      </c>
      <c r="T48" s="27">
        <v>3</v>
      </c>
      <c r="V48" s="27">
        <v>0</v>
      </c>
      <c r="W48" s="27">
        <v>0</v>
      </c>
      <c r="AE48" s="11"/>
      <c r="AF48" s="100"/>
      <c r="AG48" s="101"/>
      <c r="AH48" s="7"/>
      <c r="AI48" s="7"/>
      <c r="AJ48" s="7"/>
      <c r="AK48" s="7"/>
      <c r="AL48" s="18"/>
    </row>
    <row r="49" spans="1:38" ht="18.75" x14ac:dyDescent="0.3">
      <c r="A49" s="37" t="s">
        <v>13</v>
      </c>
      <c r="B49" s="109">
        <v>40</v>
      </c>
      <c r="C49" s="110"/>
      <c r="D49" s="7">
        <v>2</v>
      </c>
      <c r="E49" s="7">
        <v>0</v>
      </c>
      <c r="F49" s="7">
        <v>15</v>
      </c>
      <c r="G49" s="7">
        <v>68</v>
      </c>
      <c r="H49" s="18" t="s">
        <v>48</v>
      </c>
      <c r="J49" s="27">
        <f t="shared" si="0"/>
        <v>8</v>
      </c>
      <c r="K49" s="27">
        <f t="shared" si="1"/>
        <v>0</v>
      </c>
      <c r="L49" s="27">
        <f t="shared" si="2"/>
        <v>60</v>
      </c>
      <c r="M49" s="27">
        <f t="shared" si="3"/>
        <v>68</v>
      </c>
      <c r="T49" s="27">
        <v>3</v>
      </c>
      <c r="AE49" s="37"/>
      <c r="AF49" s="109"/>
      <c r="AG49" s="110"/>
      <c r="AH49" s="7"/>
      <c r="AI49" s="7"/>
      <c r="AJ49" s="7"/>
      <c r="AK49" s="7"/>
      <c r="AL49" s="18"/>
    </row>
    <row r="50" spans="1:38" ht="18.75" x14ac:dyDescent="0.3">
      <c r="A50" s="37" t="s">
        <v>14</v>
      </c>
      <c r="B50" s="109">
        <v>40</v>
      </c>
      <c r="C50" s="110"/>
      <c r="D50" s="7">
        <v>3</v>
      </c>
      <c r="E50" s="7">
        <v>0</v>
      </c>
      <c r="F50" s="7">
        <v>16</v>
      </c>
      <c r="G50" s="7">
        <v>76</v>
      </c>
      <c r="H50" s="18" t="s">
        <v>48</v>
      </c>
      <c r="J50" s="27">
        <f t="shared" si="0"/>
        <v>12</v>
      </c>
      <c r="K50" s="27">
        <f t="shared" si="1"/>
        <v>0</v>
      </c>
      <c r="L50" s="27">
        <f t="shared" si="2"/>
        <v>64</v>
      </c>
      <c r="M50" s="27">
        <f t="shared" si="3"/>
        <v>76</v>
      </c>
      <c r="T50" s="27">
        <v>3</v>
      </c>
      <c r="V50" s="27">
        <v>0</v>
      </c>
      <c r="W50" s="27">
        <v>0</v>
      </c>
      <c r="AE50" s="37"/>
      <c r="AF50" s="109"/>
      <c r="AG50" s="110"/>
      <c r="AH50" s="7"/>
      <c r="AI50" s="7"/>
      <c r="AJ50" s="7"/>
      <c r="AK50" s="7"/>
      <c r="AL50" s="18"/>
    </row>
    <row r="51" spans="1:38" s="31" customFormat="1" x14ac:dyDescent="0.25">
      <c r="A51" s="9" t="s">
        <v>15</v>
      </c>
      <c r="B51" s="172">
        <f>SUM(B45:B50)</f>
        <v>740</v>
      </c>
      <c r="C51" s="173"/>
      <c r="D51" s="87">
        <f>SUM(D45:D50)</f>
        <v>19.700000000000003</v>
      </c>
      <c r="E51" s="87">
        <f>SUM(E45:E50)</f>
        <v>16.100000000000001</v>
      </c>
      <c r="F51" s="87">
        <f>SUM(F45:F50)</f>
        <v>100.2</v>
      </c>
      <c r="G51" s="87">
        <f>SUM(G45:G50)</f>
        <v>706</v>
      </c>
      <c r="H51" s="88"/>
      <c r="J51" s="27">
        <f t="shared" si="0"/>
        <v>78.800000000000011</v>
      </c>
      <c r="K51" s="27">
        <f t="shared" si="1"/>
        <v>144.9</v>
      </c>
      <c r="L51" s="27">
        <f t="shared" si="2"/>
        <v>400.8</v>
      </c>
      <c r="M51" s="27">
        <f t="shared" si="3"/>
        <v>624.5</v>
      </c>
      <c r="N51" s="31">
        <f>2350/100*30</f>
        <v>705</v>
      </c>
      <c r="T51" s="27">
        <v>3</v>
      </c>
      <c r="U51" s="31">
        <v>816</v>
      </c>
      <c r="V51" s="31">
        <v>775.2</v>
      </c>
      <c r="W51" s="31">
        <v>856.8</v>
      </c>
    </row>
    <row r="52" spans="1:38" s="31" customFormat="1" ht="18.75" x14ac:dyDescent="0.25">
      <c r="A52" s="104" t="s">
        <v>32</v>
      </c>
      <c r="B52" s="105"/>
      <c r="C52" s="105"/>
      <c r="D52" s="105"/>
      <c r="E52" s="105"/>
      <c r="F52" s="105"/>
      <c r="G52" s="106"/>
      <c r="H52" s="57"/>
      <c r="J52" s="27"/>
      <c r="K52" s="27"/>
      <c r="L52" s="27"/>
      <c r="M52" s="27"/>
      <c r="T52" s="27"/>
    </row>
    <row r="53" spans="1:38" s="31" customFormat="1" ht="18.75" x14ac:dyDescent="0.25">
      <c r="A53" s="104" t="s">
        <v>109</v>
      </c>
      <c r="B53" s="105"/>
      <c r="C53" s="106"/>
      <c r="D53" s="4"/>
      <c r="E53" s="4"/>
      <c r="F53" s="4"/>
      <c r="G53" s="4"/>
      <c r="H53" s="57"/>
      <c r="J53" s="27"/>
      <c r="K53" s="27"/>
      <c r="L53" s="27"/>
      <c r="M53" s="27"/>
      <c r="T53" s="27"/>
    </row>
    <row r="54" spans="1:38" s="31" customFormat="1" ht="18.75" x14ac:dyDescent="0.3">
      <c r="A54" s="5" t="s">
        <v>73</v>
      </c>
      <c r="B54" s="100">
        <v>200</v>
      </c>
      <c r="C54" s="101"/>
      <c r="D54" s="14">
        <v>9.5</v>
      </c>
      <c r="E54" s="14">
        <v>12</v>
      </c>
      <c r="F54" s="14">
        <v>25</v>
      </c>
      <c r="G54" s="14">
        <v>266</v>
      </c>
      <c r="H54" s="18">
        <v>212</v>
      </c>
      <c r="J54" s="27"/>
      <c r="K54" s="27"/>
      <c r="L54" s="27"/>
      <c r="M54" s="27"/>
      <c r="T54" s="27"/>
    </row>
    <row r="55" spans="1:38" s="31" customFormat="1" ht="18.75" x14ac:dyDescent="0.3">
      <c r="A55" s="5" t="s">
        <v>116</v>
      </c>
      <c r="B55" s="100">
        <v>30</v>
      </c>
      <c r="C55" s="155"/>
      <c r="D55" s="14">
        <v>0.9</v>
      </c>
      <c r="E55" s="14">
        <v>0.1</v>
      </c>
      <c r="F55" s="14">
        <v>2</v>
      </c>
      <c r="G55" s="14">
        <v>18</v>
      </c>
      <c r="H55" s="18" t="s">
        <v>48</v>
      </c>
      <c r="J55" s="27"/>
      <c r="K55" s="27"/>
      <c r="L55" s="27"/>
      <c r="M55" s="27"/>
      <c r="T55" s="27"/>
    </row>
    <row r="56" spans="1:38" s="31" customFormat="1" ht="18.75" x14ac:dyDescent="0.3">
      <c r="A56" s="37" t="s">
        <v>117</v>
      </c>
      <c r="B56" s="109">
        <v>30</v>
      </c>
      <c r="C56" s="158"/>
      <c r="D56" s="7">
        <v>1.7</v>
      </c>
      <c r="E56" s="7">
        <v>3</v>
      </c>
      <c r="F56" s="7">
        <v>10.5</v>
      </c>
      <c r="G56" s="7">
        <v>75.8</v>
      </c>
      <c r="H56" s="97" t="s">
        <v>48</v>
      </c>
      <c r="J56" s="27"/>
      <c r="K56" s="27"/>
      <c r="L56" s="27"/>
      <c r="M56" s="27"/>
      <c r="T56" s="27"/>
    </row>
    <row r="57" spans="1:38" s="29" customFormat="1" ht="18.75" x14ac:dyDescent="0.3">
      <c r="A57" s="37" t="s">
        <v>14</v>
      </c>
      <c r="B57" s="109">
        <v>40</v>
      </c>
      <c r="C57" s="110"/>
      <c r="D57" s="7">
        <v>3</v>
      </c>
      <c r="E57" s="7">
        <v>0</v>
      </c>
      <c r="F57" s="7">
        <v>20</v>
      </c>
      <c r="G57" s="7">
        <v>76</v>
      </c>
      <c r="H57" s="18" t="s">
        <v>48</v>
      </c>
      <c r="J57" s="27" t="e">
        <f>#REF!*4</f>
        <v>#REF!</v>
      </c>
      <c r="K57" s="27" t="e">
        <f>#REF!*9</f>
        <v>#REF!</v>
      </c>
      <c r="L57" s="27" t="e">
        <f>#REF!*4</f>
        <v>#REF!</v>
      </c>
      <c r="M57" s="27" t="e">
        <f t="shared" si="3"/>
        <v>#REF!</v>
      </c>
      <c r="N57" s="31">
        <f>2350/100*50</f>
        <v>1175</v>
      </c>
      <c r="T57" s="27">
        <v>3</v>
      </c>
      <c r="U57" s="31">
        <v>1360</v>
      </c>
      <c r="V57" s="29">
        <v>68</v>
      </c>
      <c r="W57" s="29">
        <v>1292</v>
      </c>
    </row>
    <row r="58" spans="1:38" ht="18.75" x14ac:dyDescent="0.3">
      <c r="A58" s="37" t="s">
        <v>9</v>
      </c>
      <c r="B58" s="124">
        <v>200</v>
      </c>
      <c r="C58" s="125"/>
      <c r="D58" s="7">
        <v>0.17</v>
      </c>
      <c r="E58" s="7">
        <v>0.04</v>
      </c>
      <c r="F58" s="7">
        <v>9.1</v>
      </c>
      <c r="G58" s="7">
        <v>36</v>
      </c>
      <c r="H58" s="18">
        <v>376</v>
      </c>
      <c r="J58" s="27">
        <f>D53*4</f>
        <v>0</v>
      </c>
      <c r="K58" s="27">
        <f>E53*9</f>
        <v>0</v>
      </c>
      <c r="L58" s="27">
        <f>F53*4</f>
        <v>0</v>
      </c>
      <c r="M58" s="27">
        <f t="shared" si="3"/>
        <v>0</v>
      </c>
    </row>
    <row r="59" spans="1:38" x14ac:dyDescent="0.25">
      <c r="A59" s="9" t="s">
        <v>10</v>
      </c>
      <c r="B59" s="159">
        <f>SUM(B54:B58)</f>
        <v>500</v>
      </c>
      <c r="C59" s="127"/>
      <c r="D59" s="10">
        <f>SUM(D54:D58)</f>
        <v>15.27</v>
      </c>
      <c r="E59" s="10">
        <f>SUM(E54:E58)</f>
        <v>15.139999999999999</v>
      </c>
      <c r="F59" s="10">
        <f>SUM(F54:F58)</f>
        <v>66.599999999999994</v>
      </c>
      <c r="G59" s="10">
        <f>SUM(G54:G58)</f>
        <v>471.8</v>
      </c>
      <c r="H59" s="23"/>
      <c r="J59" s="27">
        <f>D54*4</f>
        <v>38</v>
      </c>
      <c r="K59" s="27">
        <f>E54*9</f>
        <v>108</v>
      </c>
      <c r="L59" s="27">
        <f>F54*4</f>
        <v>100</v>
      </c>
      <c r="M59" s="27">
        <f t="shared" si="3"/>
        <v>246</v>
      </c>
      <c r="T59" s="27">
        <v>4</v>
      </c>
    </row>
    <row r="60" spans="1:38" ht="18.75" x14ac:dyDescent="0.25">
      <c r="A60" s="104" t="s">
        <v>110</v>
      </c>
      <c r="B60" s="105"/>
      <c r="C60" s="106"/>
      <c r="D60" s="4"/>
      <c r="E60" s="4"/>
      <c r="F60" s="4"/>
      <c r="G60" s="4"/>
      <c r="H60" s="39"/>
    </row>
    <row r="61" spans="1:38" ht="18.75" x14ac:dyDescent="0.3">
      <c r="A61" s="66" t="s">
        <v>92</v>
      </c>
      <c r="B61" s="147">
        <v>200</v>
      </c>
      <c r="C61" s="148"/>
      <c r="D61" s="19">
        <v>3.7</v>
      </c>
      <c r="E61" s="19">
        <v>6.8</v>
      </c>
      <c r="F61" s="19">
        <v>12.3</v>
      </c>
      <c r="G61" s="19">
        <v>104</v>
      </c>
      <c r="H61" s="36">
        <v>96</v>
      </c>
      <c r="J61" s="27">
        <f>D58*4</f>
        <v>0.68</v>
      </c>
      <c r="K61" s="27">
        <f>E58*9</f>
        <v>0.36</v>
      </c>
      <c r="L61" s="27">
        <f>F58*4</f>
        <v>36.4</v>
      </c>
      <c r="M61" s="27">
        <f t="shared" si="3"/>
        <v>37.44</v>
      </c>
      <c r="T61" s="27">
        <v>4</v>
      </c>
    </row>
    <row r="62" spans="1:38" ht="18.75" x14ac:dyDescent="0.3">
      <c r="A62" s="38" t="s">
        <v>87</v>
      </c>
      <c r="B62" s="102">
        <v>150</v>
      </c>
      <c r="C62" s="103"/>
      <c r="D62" s="14">
        <v>5.4</v>
      </c>
      <c r="E62" s="14">
        <v>9.1999999999999993</v>
      </c>
      <c r="F62" s="14">
        <v>28</v>
      </c>
      <c r="G62" s="14">
        <v>223.6</v>
      </c>
      <c r="H62" s="18" t="s">
        <v>70</v>
      </c>
    </row>
    <row r="63" spans="1:38" s="29" customFormat="1" ht="18.75" x14ac:dyDescent="0.3">
      <c r="A63" s="38" t="s">
        <v>91</v>
      </c>
      <c r="B63" s="102">
        <v>100</v>
      </c>
      <c r="C63" s="103"/>
      <c r="D63" s="16">
        <v>12.5</v>
      </c>
      <c r="E63" s="16">
        <v>9</v>
      </c>
      <c r="F63" s="16">
        <v>4.7</v>
      </c>
      <c r="G63" s="16">
        <v>155</v>
      </c>
      <c r="H63" s="18">
        <v>374</v>
      </c>
      <c r="J63" s="27"/>
      <c r="K63" s="27"/>
      <c r="L63" s="27"/>
      <c r="M63" s="27"/>
      <c r="N63" s="27"/>
      <c r="T63" s="27"/>
      <c r="U63" s="27"/>
      <c r="V63" s="27"/>
      <c r="W63" s="27"/>
    </row>
    <row r="64" spans="1:38" s="29" customFormat="1" ht="18.75" x14ac:dyDescent="0.3">
      <c r="A64" s="91" t="s">
        <v>118</v>
      </c>
      <c r="B64" s="156">
        <v>200</v>
      </c>
      <c r="C64" s="157"/>
      <c r="D64" s="92">
        <v>0.2</v>
      </c>
      <c r="E64" s="92">
        <v>0.1</v>
      </c>
      <c r="F64" s="92">
        <v>20</v>
      </c>
      <c r="G64" s="93">
        <v>81</v>
      </c>
      <c r="H64" s="83">
        <v>324</v>
      </c>
      <c r="J64" s="27"/>
      <c r="K64" s="27"/>
      <c r="L64" s="27"/>
      <c r="M64" s="27"/>
      <c r="N64" s="27"/>
      <c r="T64" s="27"/>
      <c r="U64" s="27"/>
      <c r="V64" s="27"/>
      <c r="W64" s="27"/>
    </row>
    <row r="65" spans="1:38" ht="18.75" x14ac:dyDescent="0.3">
      <c r="A65" s="37" t="s">
        <v>13</v>
      </c>
      <c r="B65" s="109">
        <v>40</v>
      </c>
      <c r="C65" s="110"/>
      <c r="D65" s="7">
        <v>2</v>
      </c>
      <c r="E65" s="7">
        <v>0</v>
      </c>
      <c r="F65" s="7">
        <v>15</v>
      </c>
      <c r="G65" s="7">
        <v>68</v>
      </c>
      <c r="H65" s="18" t="s">
        <v>48</v>
      </c>
      <c r="J65" s="27">
        <f>D61*4</f>
        <v>14.8</v>
      </c>
      <c r="K65" s="27">
        <f>E61*9</f>
        <v>61.199999999999996</v>
      </c>
      <c r="L65" s="27">
        <f>F61*4</f>
        <v>49.2</v>
      </c>
      <c r="M65" s="27">
        <f t="shared" si="3"/>
        <v>125.2</v>
      </c>
      <c r="T65" s="27">
        <v>4</v>
      </c>
      <c r="V65" s="27">
        <v>0</v>
      </c>
      <c r="W65" s="27">
        <v>0</v>
      </c>
    </row>
    <row r="66" spans="1:38" ht="18.75" x14ac:dyDescent="0.3">
      <c r="A66" s="37" t="s">
        <v>14</v>
      </c>
      <c r="B66" s="109">
        <v>40</v>
      </c>
      <c r="C66" s="110"/>
      <c r="D66" s="7">
        <v>3</v>
      </c>
      <c r="E66" s="7">
        <v>0</v>
      </c>
      <c r="F66" s="7">
        <v>16</v>
      </c>
      <c r="G66" s="7">
        <v>76</v>
      </c>
      <c r="H66" s="18" t="s">
        <v>48</v>
      </c>
      <c r="J66" s="27" t="e">
        <f>#REF!*4</f>
        <v>#REF!</v>
      </c>
      <c r="K66" s="27" t="e">
        <f>#REF!*9</f>
        <v>#REF!</v>
      </c>
      <c r="L66" s="27" t="e">
        <f>#REF!*4</f>
        <v>#REF!</v>
      </c>
      <c r="M66" s="27" t="e">
        <f t="shared" si="3"/>
        <v>#REF!</v>
      </c>
      <c r="T66" s="27">
        <v>4</v>
      </c>
      <c r="V66" s="27">
        <v>0</v>
      </c>
      <c r="W66" s="27">
        <v>0</v>
      </c>
    </row>
    <row r="67" spans="1:38" x14ac:dyDescent="0.25">
      <c r="A67" s="9" t="s">
        <v>15</v>
      </c>
      <c r="B67" s="111">
        <f>SUM(B61:B66)</f>
        <v>730</v>
      </c>
      <c r="C67" s="112"/>
      <c r="D67" s="74">
        <f>SUM(D61:D66)</f>
        <v>26.8</v>
      </c>
      <c r="E67" s="74">
        <f>SUM(E61:E66)</f>
        <v>25.1</v>
      </c>
      <c r="F67" s="74">
        <f>SUM(F61:F66)</f>
        <v>96</v>
      </c>
      <c r="G67" s="74">
        <f>SUM(G61:G66)</f>
        <v>707.6</v>
      </c>
      <c r="H67" s="23"/>
      <c r="J67" s="27" t="e">
        <f>#REF!*4</f>
        <v>#REF!</v>
      </c>
      <c r="K67" s="27" t="e">
        <f>#REF!*9</f>
        <v>#REF!</v>
      </c>
      <c r="L67" s="27" t="e">
        <f>#REF!*4</f>
        <v>#REF!</v>
      </c>
      <c r="M67" s="27" t="e">
        <f t="shared" si="3"/>
        <v>#REF!</v>
      </c>
      <c r="T67" s="27">
        <v>4</v>
      </c>
      <c r="V67" s="27">
        <v>0</v>
      </c>
      <c r="W67" s="27">
        <v>0</v>
      </c>
    </row>
    <row r="68" spans="1:38" s="29" customFormat="1" ht="18.75" x14ac:dyDescent="0.25">
      <c r="A68" s="104" t="s">
        <v>33</v>
      </c>
      <c r="B68" s="105"/>
      <c r="C68" s="105"/>
      <c r="D68" s="105"/>
      <c r="E68" s="105"/>
      <c r="F68" s="105"/>
      <c r="G68" s="106"/>
      <c r="H68" s="57"/>
      <c r="J68" s="27"/>
      <c r="K68" s="27"/>
      <c r="L68" s="27"/>
      <c r="M68" s="27"/>
      <c r="N68" s="31"/>
      <c r="T68" s="27"/>
      <c r="U68" s="31"/>
      <c r="V68" s="31"/>
      <c r="W68" s="31"/>
    </row>
    <row r="69" spans="1:38" s="29" customFormat="1" ht="18.75" x14ac:dyDescent="0.25">
      <c r="A69" s="104" t="s">
        <v>109</v>
      </c>
      <c r="B69" s="105"/>
      <c r="C69" s="106"/>
      <c r="D69" s="4"/>
      <c r="E69" s="4"/>
      <c r="F69" s="4"/>
      <c r="G69" s="4"/>
      <c r="H69" s="57"/>
      <c r="J69" s="27"/>
      <c r="K69" s="27"/>
      <c r="L69" s="27"/>
      <c r="M69" s="27"/>
      <c r="N69" s="31"/>
      <c r="T69" s="27"/>
      <c r="U69" s="31"/>
      <c r="V69" s="31"/>
      <c r="W69" s="31"/>
    </row>
    <row r="70" spans="1:38" s="29" customFormat="1" ht="18.75" x14ac:dyDescent="0.3">
      <c r="A70" s="49" t="s">
        <v>119</v>
      </c>
      <c r="B70" s="174">
        <v>220</v>
      </c>
      <c r="C70" s="175"/>
      <c r="D70" s="14">
        <v>10.5</v>
      </c>
      <c r="E70" s="14">
        <v>4.9000000000000004</v>
      </c>
      <c r="F70" s="14">
        <v>39</v>
      </c>
      <c r="G70" s="14">
        <v>243</v>
      </c>
      <c r="H70" s="36">
        <v>253</v>
      </c>
      <c r="J70" s="27"/>
      <c r="K70" s="27"/>
      <c r="L70" s="27"/>
      <c r="M70" s="27"/>
      <c r="N70" s="31"/>
      <c r="T70" s="27"/>
      <c r="U70" s="31"/>
      <c r="V70" s="31"/>
      <c r="W70" s="31"/>
    </row>
    <row r="71" spans="1:38" s="29" customFormat="1" ht="37.5" x14ac:dyDescent="0.3">
      <c r="A71" s="38" t="s">
        <v>106</v>
      </c>
      <c r="B71" s="153">
        <v>40</v>
      </c>
      <c r="C71" s="154"/>
      <c r="D71" s="16">
        <v>3.5</v>
      </c>
      <c r="E71" s="16">
        <v>4</v>
      </c>
      <c r="F71" s="16">
        <v>4.5</v>
      </c>
      <c r="G71" s="16">
        <v>55</v>
      </c>
      <c r="H71" s="18">
        <v>334.327</v>
      </c>
      <c r="J71" s="27"/>
      <c r="K71" s="27"/>
      <c r="L71" s="27"/>
      <c r="M71" s="27"/>
      <c r="N71" s="31"/>
      <c r="T71" s="27"/>
      <c r="U71" s="31"/>
      <c r="V71" s="31"/>
      <c r="W71" s="31"/>
    </row>
    <row r="72" spans="1:38" s="29" customFormat="1" ht="18.75" x14ac:dyDescent="0.3">
      <c r="A72" s="37" t="s">
        <v>79</v>
      </c>
      <c r="B72" s="100">
        <v>10</v>
      </c>
      <c r="C72" s="101"/>
      <c r="D72" s="7">
        <v>0.1</v>
      </c>
      <c r="E72" s="7">
        <v>7.25</v>
      </c>
      <c r="F72" s="7">
        <v>0.13999999999999996</v>
      </c>
      <c r="G72" s="7">
        <v>65.84</v>
      </c>
      <c r="H72" s="18">
        <v>14</v>
      </c>
      <c r="J72" s="27"/>
      <c r="K72" s="27"/>
      <c r="L72" s="27"/>
      <c r="M72" s="27"/>
      <c r="N72" s="31"/>
      <c r="T72" s="27"/>
      <c r="U72" s="31"/>
      <c r="V72" s="31"/>
      <c r="W72" s="31"/>
    </row>
    <row r="73" spans="1:38" s="29" customFormat="1" ht="18.75" x14ac:dyDescent="0.3">
      <c r="A73" s="37" t="s">
        <v>64</v>
      </c>
      <c r="B73" s="109">
        <v>20</v>
      </c>
      <c r="C73" s="110"/>
      <c r="D73" s="7">
        <v>1.7</v>
      </c>
      <c r="E73" s="7">
        <v>0.5</v>
      </c>
      <c r="F73" s="7">
        <v>17</v>
      </c>
      <c r="G73" s="7">
        <v>87</v>
      </c>
      <c r="H73" s="18" t="s">
        <v>48</v>
      </c>
      <c r="J73" s="27"/>
      <c r="K73" s="27"/>
      <c r="L73" s="27"/>
      <c r="M73" s="27"/>
      <c r="N73" s="31"/>
      <c r="T73" s="27"/>
      <c r="U73" s="31"/>
      <c r="V73" s="31"/>
      <c r="W73" s="31"/>
    </row>
    <row r="74" spans="1:38" ht="18.75" x14ac:dyDescent="0.3">
      <c r="A74" s="15" t="s">
        <v>85</v>
      </c>
      <c r="B74" s="152" t="s">
        <v>100</v>
      </c>
      <c r="C74" s="171"/>
      <c r="D74" s="7">
        <v>0.2</v>
      </c>
      <c r="E74" s="7">
        <v>0</v>
      </c>
      <c r="F74" s="7">
        <v>9</v>
      </c>
      <c r="G74" s="7">
        <v>38</v>
      </c>
      <c r="H74" s="18">
        <v>377</v>
      </c>
      <c r="J74" s="27">
        <f>D69*4</f>
        <v>0</v>
      </c>
      <c r="K74" s="27">
        <f>E69*9</f>
        <v>0</v>
      </c>
      <c r="L74" s="27">
        <f>F69*4</f>
        <v>0</v>
      </c>
      <c r="M74" s="27">
        <f t="shared" si="3"/>
        <v>0</v>
      </c>
    </row>
    <row r="75" spans="1:38" x14ac:dyDescent="0.25">
      <c r="A75" s="9" t="s">
        <v>10</v>
      </c>
      <c r="B75" s="111">
        <v>510</v>
      </c>
      <c r="C75" s="112"/>
      <c r="D75" s="4">
        <f>SUM(D70:D74)</f>
        <v>15.999999999999998</v>
      </c>
      <c r="E75" s="4">
        <f>SUM(E70:E74)</f>
        <v>16.649999999999999</v>
      </c>
      <c r="F75" s="4">
        <f>SUM(F70:F74)</f>
        <v>69.64</v>
      </c>
      <c r="G75" s="4">
        <f>SUM(G70:G74)</f>
        <v>488.84000000000003</v>
      </c>
      <c r="H75" s="23"/>
      <c r="J75" s="27">
        <f>D71*4</f>
        <v>14</v>
      </c>
      <c r="K75" s="27">
        <f>E71*9</f>
        <v>36</v>
      </c>
      <c r="L75" s="27">
        <f>F71*4</f>
        <v>18</v>
      </c>
      <c r="M75" s="27">
        <f t="shared" si="3"/>
        <v>68</v>
      </c>
      <c r="T75" s="27">
        <v>5</v>
      </c>
    </row>
    <row r="76" spans="1:38" ht="18.75" x14ac:dyDescent="0.25">
      <c r="A76" s="104" t="s">
        <v>110</v>
      </c>
      <c r="B76" s="105"/>
      <c r="C76" s="106"/>
      <c r="D76" s="4"/>
      <c r="E76" s="4"/>
      <c r="F76" s="4"/>
      <c r="G76" s="4"/>
      <c r="H76" s="28"/>
      <c r="J76" s="27" t="e">
        <f>#REF!*4</f>
        <v>#REF!</v>
      </c>
      <c r="K76" s="27" t="e">
        <f>#REF!*9</f>
        <v>#REF!</v>
      </c>
      <c r="L76" s="27" t="e">
        <f>#REF!*4</f>
        <v>#REF!</v>
      </c>
      <c r="M76" s="27" t="e">
        <f t="shared" si="3"/>
        <v>#REF!</v>
      </c>
      <c r="T76" s="27">
        <v>5</v>
      </c>
    </row>
    <row r="77" spans="1:38" ht="18.75" x14ac:dyDescent="0.3">
      <c r="A77" s="17" t="s">
        <v>97</v>
      </c>
      <c r="B77" s="152">
        <v>200</v>
      </c>
      <c r="C77" s="114"/>
      <c r="D77" s="35">
        <v>2.5</v>
      </c>
      <c r="E77" s="35">
        <v>3.9</v>
      </c>
      <c r="F77" s="35">
        <v>4.2699999999999996</v>
      </c>
      <c r="G77" s="35">
        <v>64</v>
      </c>
      <c r="H77" s="18">
        <v>82</v>
      </c>
      <c r="J77" s="27">
        <f>D74*4</f>
        <v>0.8</v>
      </c>
      <c r="K77" s="27">
        <f>E74*9</f>
        <v>0</v>
      </c>
      <c r="L77" s="27">
        <f>F74*4</f>
        <v>36</v>
      </c>
      <c r="M77" s="27">
        <f t="shared" si="3"/>
        <v>36.799999999999997</v>
      </c>
      <c r="T77" s="27">
        <v>5</v>
      </c>
      <c r="AE77" s="66"/>
      <c r="AF77" s="147"/>
      <c r="AG77" s="148"/>
      <c r="AH77" s="19"/>
      <c r="AI77" s="19"/>
      <c r="AJ77" s="19"/>
      <c r="AK77" s="19"/>
      <c r="AL77" s="36"/>
    </row>
    <row r="78" spans="1:38" s="29" customFormat="1" ht="18.75" x14ac:dyDescent="0.3">
      <c r="A78" s="5" t="s">
        <v>43</v>
      </c>
      <c r="B78" s="100">
        <v>150</v>
      </c>
      <c r="C78" s="101"/>
      <c r="D78" s="7">
        <v>5.4</v>
      </c>
      <c r="E78" s="7">
        <v>5.6</v>
      </c>
      <c r="F78" s="7">
        <v>33</v>
      </c>
      <c r="G78" s="7">
        <v>200</v>
      </c>
      <c r="H78" s="18">
        <v>304</v>
      </c>
      <c r="J78" s="27">
        <f>D75*4</f>
        <v>63.999999999999993</v>
      </c>
      <c r="K78" s="27">
        <f>E75*9</f>
        <v>149.85</v>
      </c>
      <c r="L78" s="27">
        <f>F75*4</f>
        <v>278.56</v>
      </c>
      <c r="M78" s="27">
        <f t="shared" si="3"/>
        <v>492.40999999999997</v>
      </c>
      <c r="N78" s="31">
        <f>2350/100*20</f>
        <v>470</v>
      </c>
      <c r="T78" s="27">
        <v>5</v>
      </c>
      <c r="U78" s="31">
        <v>544</v>
      </c>
      <c r="V78" s="29">
        <v>516.79999999999995</v>
      </c>
      <c r="W78" s="31">
        <v>571.20000000000005</v>
      </c>
      <c r="AE78" s="84"/>
      <c r="AF78" s="149"/>
      <c r="AG78" s="150"/>
      <c r="AH78" s="81"/>
      <c r="AI78" s="81"/>
      <c r="AJ78" s="81"/>
      <c r="AK78" s="81"/>
      <c r="AL78" s="83"/>
    </row>
    <row r="79" spans="1:38" s="29" customFormat="1" ht="18.75" x14ac:dyDescent="0.3">
      <c r="A79" s="15" t="s">
        <v>102</v>
      </c>
      <c r="B79" s="109">
        <v>110</v>
      </c>
      <c r="C79" s="110"/>
      <c r="D79" s="7">
        <v>10.3</v>
      </c>
      <c r="E79" s="7">
        <v>13.4</v>
      </c>
      <c r="F79" s="7">
        <v>12.5</v>
      </c>
      <c r="G79" s="7">
        <v>206</v>
      </c>
      <c r="H79" s="18">
        <v>278</v>
      </c>
      <c r="J79" s="27">
        <f>D76*4</f>
        <v>0</v>
      </c>
      <c r="K79" s="27">
        <f>E76*9</f>
        <v>0</v>
      </c>
      <c r="L79" s="27">
        <f>F76*4</f>
        <v>0</v>
      </c>
      <c r="M79" s="27">
        <f>SUM(J79:L79)</f>
        <v>0</v>
      </c>
      <c r="N79" s="27"/>
      <c r="T79" s="27">
        <v>5</v>
      </c>
      <c r="U79" s="27"/>
      <c r="W79" s="27">
        <v>0</v>
      </c>
      <c r="AE79" s="38"/>
      <c r="AF79" s="102"/>
      <c r="AG79" s="103"/>
      <c r="AH79" s="16"/>
      <c r="AI79" s="16"/>
      <c r="AJ79" s="16"/>
      <c r="AK79" s="16"/>
      <c r="AL79" s="18"/>
    </row>
    <row r="80" spans="1:38" s="29" customFormat="1" ht="18.75" x14ac:dyDescent="0.3">
      <c r="A80" s="11" t="s">
        <v>80</v>
      </c>
      <c r="B80" s="100">
        <v>200</v>
      </c>
      <c r="C80" s="101"/>
      <c r="D80" s="7">
        <v>0.3</v>
      </c>
      <c r="E80" s="7">
        <v>0.1</v>
      </c>
      <c r="F80" s="7">
        <v>23.666666666666668</v>
      </c>
      <c r="G80" s="7">
        <v>90</v>
      </c>
      <c r="H80" s="18">
        <v>349</v>
      </c>
      <c r="J80" s="27"/>
      <c r="K80" s="27"/>
      <c r="L80" s="27"/>
      <c r="M80" s="27"/>
      <c r="N80" s="27"/>
      <c r="T80" s="27">
        <v>5</v>
      </c>
      <c r="U80" s="27"/>
      <c r="W80" s="27">
        <v>0</v>
      </c>
      <c r="X80" s="29" t="s">
        <v>71</v>
      </c>
      <c r="Y80" s="27" t="e">
        <f>#REF!*4</f>
        <v>#REF!</v>
      </c>
      <c r="Z80" s="27" t="e">
        <f>#REF!*9</f>
        <v>#REF!</v>
      </c>
      <c r="AA80" s="27" t="e">
        <f>#REF!*4</f>
        <v>#REF!</v>
      </c>
      <c r="AB80" s="27" t="e">
        <f>SUBTOTAL(9,Y80:AA80)</f>
        <v>#REF!</v>
      </c>
      <c r="AE80" s="11"/>
      <c r="AF80" s="100"/>
      <c r="AG80" s="101"/>
      <c r="AH80" s="7"/>
      <c r="AI80" s="7"/>
      <c r="AJ80" s="7"/>
      <c r="AK80" s="7"/>
      <c r="AL80" s="18"/>
    </row>
    <row r="81" spans="1:38" ht="18.75" x14ac:dyDescent="0.3">
      <c r="A81" s="37" t="s">
        <v>13</v>
      </c>
      <c r="B81" s="109">
        <v>40</v>
      </c>
      <c r="C81" s="110"/>
      <c r="D81" s="7">
        <v>2</v>
      </c>
      <c r="E81" s="7">
        <v>0</v>
      </c>
      <c r="F81" s="7">
        <v>15</v>
      </c>
      <c r="G81" s="7">
        <v>68</v>
      </c>
      <c r="H81" s="18" t="s">
        <v>48</v>
      </c>
      <c r="J81" s="27">
        <f>D77*4</f>
        <v>10</v>
      </c>
      <c r="K81" s="27">
        <f>E77*9</f>
        <v>35.1</v>
      </c>
      <c r="L81" s="27">
        <f>F77*4</f>
        <v>17.079999999999998</v>
      </c>
      <c r="M81" s="27">
        <f>SUM(J81:L81)</f>
        <v>62.18</v>
      </c>
      <c r="T81" s="27">
        <v>5</v>
      </c>
      <c r="W81" s="27">
        <v>0</v>
      </c>
      <c r="AE81" s="37"/>
      <c r="AF81" s="109"/>
      <c r="AG81" s="110"/>
      <c r="AH81" s="7"/>
      <c r="AI81" s="7"/>
      <c r="AJ81" s="7"/>
      <c r="AK81" s="7"/>
      <c r="AL81" s="18"/>
    </row>
    <row r="82" spans="1:38" ht="18.75" x14ac:dyDescent="0.3">
      <c r="A82" s="37" t="s">
        <v>14</v>
      </c>
      <c r="B82" s="109">
        <v>40</v>
      </c>
      <c r="C82" s="110"/>
      <c r="D82" s="7">
        <v>3</v>
      </c>
      <c r="E82" s="7">
        <v>0</v>
      </c>
      <c r="F82" s="7">
        <v>16</v>
      </c>
      <c r="G82" s="7">
        <v>76</v>
      </c>
      <c r="H82" s="18" t="s">
        <v>48</v>
      </c>
      <c r="J82" s="27">
        <f>D78*4</f>
        <v>21.6</v>
      </c>
      <c r="K82" s="27">
        <f>E78*9</f>
        <v>50.4</v>
      </c>
      <c r="L82" s="27">
        <f>F78*4</f>
        <v>132</v>
      </c>
      <c r="M82" s="27">
        <f>SUM(J82:L82)</f>
        <v>204</v>
      </c>
      <c r="T82" s="27">
        <v>5</v>
      </c>
      <c r="W82" s="27">
        <v>0</v>
      </c>
      <c r="AE82" s="37"/>
      <c r="AF82" s="109"/>
      <c r="AG82" s="110"/>
      <c r="AH82" s="7"/>
      <c r="AI82" s="7"/>
      <c r="AJ82" s="7"/>
      <c r="AK82" s="7"/>
      <c r="AL82" s="18"/>
    </row>
    <row r="83" spans="1:38" x14ac:dyDescent="0.25">
      <c r="A83" s="9" t="s">
        <v>15</v>
      </c>
      <c r="B83" s="111">
        <f>SUM(B77:B82)</f>
        <v>740</v>
      </c>
      <c r="C83" s="112"/>
      <c r="D83" s="4">
        <f>SUM(D77:D82)</f>
        <v>23.500000000000004</v>
      </c>
      <c r="E83" s="75">
        <f>SUM(E77:E82)</f>
        <v>23</v>
      </c>
      <c r="F83" s="4">
        <f>SUM(F77:F82)</f>
        <v>104.43666666666667</v>
      </c>
      <c r="G83" s="4">
        <f>SUM(G77:G82)</f>
        <v>704</v>
      </c>
      <c r="H83" s="23"/>
    </row>
    <row r="84" spans="1:38" s="29" customFormat="1" ht="18.75" x14ac:dyDescent="0.25">
      <c r="A84" s="104" t="s">
        <v>34</v>
      </c>
      <c r="B84" s="105"/>
      <c r="C84" s="105"/>
      <c r="D84" s="105"/>
      <c r="E84" s="105"/>
      <c r="F84" s="105"/>
      <c r="G84" s="106"/>
      <c r="H84" s="57"/>
      <c r="J84" s="27"/>
      <c r="K84" s="27"/>
      <c r="L84" s="27"/>
      <c r="M84" s="27"/>
      <c r="N84" s="31"/>
      <c r="T84" s="27"/>
      <c r="U84" s="31"/>
      <c r="X84" s="62"/>
    </row>
    <row r="85" spans="1:38" s="29" customFormat="1" ht="18.75" x14ac:dyDescent="0.25">
      <c r="A85" s="104" t="s">
        <v>109</v>
      </c>
      <c r="B85" s="105"/>
      <c r="C85" s="106"/>
      <c r="D85" s="4"/>
      <c r="E85" s="4"/>
      <c r="F85" s="4"/>
      <c r="G85" s="4"/>
      <c r="H85" s="57"/>
      <c r="J85" s="27"/>
      <c r="K85" s="27"/>
      <c r="L85" s="27"/>
      <c r="M85" s="27"/>
      <c r="N85" s="31"/>
      <c r="T85" s="27"/>
      <c r="U85" s="31"/>
      <c r="X85" s="62"/>
    </row>
    <row r="86" spans="1:38" s="29" customFormat="1" ht="18.75" x14ac:dyDescent="0.3">
      <c r="A86" s="38" t="s">
        <v>124</v>
      </c>
      <c r="B86" s="153">
        <v>200</v>
      </c>
      <c r="C86" s="154"/>
      <c r="D86" s="7">
        <v>5.4</v>
      </c>
      <c r="E86" s="7">
        <v>5.6</v>
      </c>
      <c r="F86" s="7">
        <v>38</v>
      </c>
      <c r="G86" s="7">
        <v>228</v>
      </c>
      <c r="H86" s="18">
        <v>202</v>
      </c>
      <c r="J86" s="27"/>
      <c r="K86" s="27"/>
      <c r="L86" s="27"/>
      <c r="M86" s="27"/>
      <c r="N86" s="31"/>
      <c r="T86" s="27"/>
      <c r="U86" s="31"/>
      <c r="X86" s="62"/>
      <c r="AE86" s="7"/>
      <c r="AF86" s="7"/>
      <c r="AG86" s="7"/>
      <c r="AH86" s="7"/>
    </row>
    <row r="87" spans="1:38" s="29" customFormat="1" ht="18.75" x14ac:dyDescent="0.3">
      <c r="A87" s="38" t="s">
        <v>125</v>
      </c>
      <c r="B87" s="153">
        <v>100</v>
      </c>
      <c r="C87" s="154"/>
      <c r="D87" s="16">
        <v>9</v>
      </c>
      <c r="E87" s="16">
        <v>9</v>
      </c>
      <c r="F87" s="16">
        <v>20</v>
      </c>
      <c r="G87" s="16">
        <v>206</v>
      </c>
      <c r="H87" s="18">
        <v>2295</v>
      </c>
      <c r="J87" s="27"/>
      <c r="K87" s="27"/>
      <c r="L87" s="27"/>
      <c r="M87" s="27"/>
      <c r="N87" s="31"/>
      <c r="T87" s="27"/>
      <c r="U87" s="31"/>
      <c r="X87" s="62"/>
      <c r="AE87" s="50"/>
      <c r="AF87" s="50"/>
      <c r="AG87" s="50"/>
      <c r="AH87" s="50"/>
    </row>
    <row r="88" spans="1:38" ht="18.75" x14ac:dyDescent="0.3">
      <c r="A88" s="37" t="s">
        <v>121</v>
      </c>
      <c r="B88" s="100">
        <v>200</v>
      </c>
      <c r="C88" s="101"/>
      <c r="D88" s="7">
        <v>0.17</v>
      </c>
      <c r="E88" s="7">
        <v>0.04</v>
      </c>
      <c r="F88" s="7">
        <v>9.1</v>
      </c>
      <c r="G88" s="7">
        <v>36</v>
      </c>
      <c r="H88" s="18">
        <v>376</v>
      </c>
    </row>
    <row r="89" spans="1:38" x14ac:dyDescent="0.25">
      <c r="A89" s="9" t="s">
        <v>10</v>
      </c>
      <c r="B89" s="176">
        <f>SUM(B86:B88)</f>
        <v>500</v>
      </c>
      <c r="C89" s="177"/>
      <c r="D89" s="90">
        <f>SUM(D86:D88)</f>
        <v>14.57</v>
      </c>
      <c r="E89" s="90">
        <f>SUM(E86:E88)</f>
        <v>14.639999999999999</v>
      </c>
      <c r="F89" s="90">
        <f>SUM(F86:F88)</f>
        <v>67.099999999999994</v>
      </c>
      <c r="G89" s="90">
        <f>SUM(G86:G88)</f>
        <v>470</v>
      </c>
      <c r="H89" s="23"/>
      <c r="J89" s="27" t="e">
        <f>#REF!*4</f>
        <v>#REF!</v>
      </c>
      <c r="K89" s="27" t="e">
        <f>#REF!*9</f>
        <v>#REF!</v>
      </c>
      <c r="L89" s="27" t="e">
        <f>#REF!*4</f>
        <v>#REF!</v>
      </c>
      <c r="M89" s="27" t="e">
        <f>SUM(J89:L89)</f>
        <v>#REF!</v>
      </c>
      <c r="T89" s="27">
        <v>6</v>
      </c>
    </row>
    <row r="90" spans="1:38" ht="18.75" x14ac:dyDescent="0.25">
      <c r="A90" s="104" t="s">
        <v>110</v>
      </c>
      <c r="B90" s="105"/>
      <c r="C90" s="106"/>
      <c r="D90" s="4"/>
      <c r="E90" s="4"/>
      <c r="F90" s="4"/>
      <c r="G90" s="4"/>
      <c r="H90" s="39"/>
      <c r="J90" s="27" t="e">
        <f>#REF!*4</f>
        <v>#REF!</v>
      </c>
      <c r="K90" s="27" t="e">
        <f>#REF!*9</f>
        <v>#REF!</v>
      </c>
      <c r="L90" s="27" t="e">
        <f>#REF!*4</f>
        <v>#REF!</v>
      </c>
      <c r="M90" s="27" t="e">
        <f>SUM(J90:L90)</f>
        <v>#REF!</v>
      </c>
      <c r="T90" s="27">
        <v>6</v>
      </c>
    </row>
    <row r="91" spans="1:38" ht="18.75" x14ac:dyDescent="0.3">
      <c r="A91" s="17" t="s">
        <v>93</v>
      </c>
      <c r="B91" s="98">
        <v>200</v>
      </c>
      <c r="C91" s="99"/>
      <c r="D91" s="14">
        <v>3.9</v>
      </c>
      <c r="E91" s="14">
        <v>7.3</v>
      </c>
      <c r="F91" s="14">
        <v>15</v>
      </c>
      <c r="G91" s="14">
        <v>145</v>
      </c>
      <c r="H91" s="18">
        <v>88</v>
      </c>
      <c r="J91" s="27">
        <f>D88*4</f>
        <v>0.68</v>
      </c>
      <c r="K91" s="27">
        <f>E88*9</f>
        <v>0.36</v>
      </c>
      <c r="L91" s="27">
        <f>F88*4</f>
        <v>36.4</v>
      </c>
      <c r="M91" s="27">
        <f>SUM(J91:L91)</f>
        <v>37.44</v>
      </c>
      <c r="T91" s="27">
        <v>6</v>
      </c>
    </row>
    <row r="92" spans="1:38" ht="18.75" x14ac:dyDescent="0.3">
      <c r="A92" s="5" t="s">
        <v>96</v>
      </c>
      <c r="B92" s="100">
        <v>150</v>
      </c>
      <c r="C92" s="155"/>
      <c r="D92" s="7">
        <v>6.3</v>
      </c>
      <c r="E92" s="7">
        <v>5.3</v>
      </c>
      <c r="F92" s="7">
        <v>23</v>
      </c>
      <c r="G92" s="7">
        <v>165</v>
      </c>
      <c r="H92" s="18">
        <v>199</v>
      </c>
    </row>
    <row r="93" spans="1:38" s="29" customFormat="1" ht="18.75" x14ac:dyDescent="0.3">
      <c r="A93" s="15" t="s">
        <v>129</v>
      </c>
      <c r="B93" s="109">
        <v>110</v>
      </c>
      <c r="C93" s="110"/>
      <c r="D93" s="72">
        <v>6.5</v>
      </c>
      <c r="E93" s="72">
        <v>10.5</v>
      </c>
      <c r="F93" s="72">
        <v>12</v>
      </c>
      <c r="G93" s="72">
        <v>142</v>
      </c>
      <c r="H93" s="72" t="s">
        <v>130</v>
      </c>
      <c r="J93" s="27">
        <f>D89*4</f>
        <v>58.28</v>
      </c>
      <c r="K93" s="27">
        <f>E89*9</f>
        <v>131.76</v>
      </c>
      <c r="L93" s="27">
        <f>F89*4</f>
        <v>268.39999999999998</v>
      </c>
      <c r="M93" s="27">
        <f>SUM(J93:L93)</f>
        <v>458.43999999999994</v>
      </c>
      <c r="N93" s="31">
        <f>2350/100*20</f>
        <v>470</v>
      </c>
      <c r="T93" s="27">
        <v>6</v>
      </c>
      <c r="U93" s="31">
        <v>544</v>
      </c>
      <c r="V93" s="29">
        <v>516.79999999999995</v>
      </c>
      <c r="W93" s="29">
        <v>571.20000000000005</v>
      </c>
    </row>
    <row r="94" spans="1:38" s="29" customFormat="1" ht="18.75" x14ac:dyDescent="0.3">
      <c r="A94" s="11" t="s">
        <v>21</v>
      </c>
      <c r="B94" s="100">
        <v>200</v>
      </c>
      <c r="C94" s="101"/>
      <c r="D94" s="12">
        <v>0.17</v>
      </c>
      <c r="E94" s="12">
        <v>0.04</v>
      </c>
      <c r="F94" s="7">
        <v>25</v>
      </c>
      <c r="G94" s="7">
        <v>98.5</v>
      </c>
      <c r="H94" s="18">
        <v>342</v>
      </c>
      <c r="J94" s="27">
        <f>D90*4</f>
        <v>0</v>
      </c>
      <c r="K94" s="27">
        <f>E90*9</f>
        <v>0</v>
      </c>
      <c r="L94" s="27">
        <f>F90*4</f>
        <v>0</v>
      </c>
      <c r="M94" s="27">
        <f>SUM(J94:L94)</f>
        <v>0</v>
      </c>
      <c r="T94" s="27">
        <v>6</v>
      </c>
      <c r="U94" s="27"/>
      <c r="W94" s="29">
        <v>0</v>
      </c>
    </row>
    <row r="95" spans="1:38" s="29" customFormat="1" ht="18.75" x14ac:dyDescent="0.3">
      <c r="A95" s="37" t="s">
        <v>13</v>
      </c>
      <c r="B95" s="109">
        <v>40</v>
      </c>
      <c r="C95" s="110"/>
      <c r="D95" s="7">
        <v>2</v>
      </c>
      <c r="E95" s="7">
        <v>0</v>
      </c>
      <c r="F95" s="7">
        <v>15</v>
      </c>
      <c r="G95" s="7">
        <v>68</v>
      </c>
      <c r="H95" s="18" t="s">
        <v>48</v>
      </c>
      <c r="J95" s="27"/>
      <c r="K95" s="27"/>
      <c r="L95" s="27"/>
      <c r="M95" s="27"/>
      <c r="T95" s="27"/>
      <c r="U95" s="27"/>
      <c r="W95" s="29">
        <v>0</v>
      </c>
      <c r="X95" s="29" t="s">
        <v>71</v>
      </c>
      <c r="Y95" s="27" t="e">
        <f>#REF!*4</f>
        <v>#REF!</v>
      </c>
      <c r="Z95" s="27" t="e">
        <f>#REF!*9</f>
        <v>#REF!</v>
      </c>
      <c r="AA95" s="27" t="e">
        <f>#REF!*4</f>
        <v>#REF!</v>
      </c>
      <c r="AB95" s="27" t="e">
        <f>SUBTOTAL(9,Y95:AA95)</f>
        <v>#REF!</v>
      </c>
    </row>
    <row r="96" spans="1:38" ht="18.75" x14ac:dyDescent="0.3">
      <c r="A96" s="37" t="s">
        <v>14</v>
      </c>
      <c r="B96" s="109">
        <v>40</v>
      </c>
      <c r="C96" s="110"/>
      <c r="D96" s="7">
        <v>3</v>
      </c>
      <c r="E96" s="7">
        <v>0</v>
      </c>
      <c r="F96" s="7">
        <v>16</v>
      </c>
      <c r="G96" s="7">
        <v>76</v>
      </c>
      <c r="H96" s="18" t="s">
        <v>48</v>
      </c>
      <c r="J96" s="27">
        <f>D91*4</f>
        <v>15.6</v>
      </c>
      <c r="K96" s="27">
        <f>E91*9</f>
        <v>65.7</v>
      </c>
      <c r="L96" s="27">
        <f>F91*4</f>
        <v>60</v>
      </c>
      <c r="M96" s="27">
        <f>SUM(J96:L96)</f>
        <v>141.30000000000001</v>
      </c>
      <c r="T96" s="27">
        <v>6</v>
      </c>
      <c r="W96" s="27">
        <v>0</v>
      </c>
    </row>
    <row r="97" spans="1:38" x14ac:dyDescent="0.25">
      <c r="A97" s="9" t="s">
        <v>15</v>
      </c>
      <c r="B97" s="111">
        <f>SUM(B91:B96)</f>
        <v>740</v>
      </c>
      <c r="C97" s="112"/>
      <c r="D97" s="4">
        <f>SUM(D91:D96)</f>
        <v>21.87</v>
      </c>
      <c r="E97" s="4">
        <f>SUM(E91:E96)</f>
        <v>23.14</v>
      </c>
      <c r="F97" s="4">
        <f>SUM(F91:F96)</f>
        <v>106</v>
      </c>
      <c r="G97" s="4">
        <f>SUM(G91:G96)</f>
        <v>694.5</v>
      </c>
      <c r="H97" s="23"/>
      <c r="J97" s="27">
        <f>D93*4</f>
        <v>26</v>
      </c>
      <c r="K97" s="27">
        <f>E93*9</f>
        <v>94.5</v>
      </c>
      <c r="L97" s="27">
        <f>F93*4</f>
        <v>48</v>
      </c>
      <c r="M97" s="27">
        <f>SUM(J97:L97)</f>
        <v>168.5</v>
      </c>
      <c r="T97" s="27">
        <v>6</v>
      </c>
      <c r="W97" s="27">
        <v>0</v>
      </c>
    </row>
    <row r="98" spans="1:38" s="29" customFormat="1" ht="18.75" x14ac:dyDescent="0.25">
      <c r="A98" s="104" t="s">
        <v>35</v>
      </c>
      <c r="B98" s="105"/>
      <c r="C98" s="105"/>
      <c r="D98" s="105"/>
      <c r="E98" s="105"/>
      <c r="F98" s="105"/>
      <c r="G98" s="105"/>
      <c r="H98" s="106"/>
      <c r="J98" s="27"/>
      <c r="K98" s="27"/>
      <c r="L98" s="27"/>
      <c r="M98" s="27"/>
      <c r="N98" s="31"/>
      <c r="T98" s="27"/>
      <c r="U98" s="31"/>
    </row>
    <row r="99" spans="1:38" s="29" customFormat="1" ht="18.75" x14ac:dyDescent="0.25">
      <c r="A99" s="104" t="s">
        <v>109</v>
      </c>
      <c r="B99" s="105"/>
      <c r="C99" s="106"/>
      <c r="D99" s="4"/>
      <c r="E99" s="4"/>
      <c r="F99" s="4"/>
      <c r="G99" s="4"/>
      <c r="H99" s="57"/>
      <c r="J99" s="27"/>
      <c r="K99" s="27"/>
      <c r="L99" s="27"/>
      <c r="M99" s="27"/>
      <c r="N99" s="31"/>
      <c r="T99" s="27"/>
      <c r="U99" s="31"/>
    </row>
    <row r="100" spans="1:38" s="29" customFormat="1" ht="18.75" x14ac:dyDescent="0.25">
      <c r="A100" s="38" t="s">
        <v>108</v>
      </c>
      <c r="B100" s="165">
        <v>200</v>
      </c>
      <c r="C100" s="166"/>
      <c r="D100" s="16">
        <v>11.1</v>
      </c>
      <c r="E100" s="16">
        <v>10.8</v>
      </c>
      <c r="F100" s="16">
        <v>41</v>
      </c>
      <c r="G100" s="16">
        <v>298.60000000000002</v>
      </c>
      <c r="H100" s="36">
        <v>392</v>
      </c>
      <c r="J100" s="27"/>
      <c r="K100" s="27"/>
      <c r="L100" s="27"/>
      <c r="M100" s="27"/>
      <c r="N100" s="31"/>
      <c r="T100" s="27"/>
      <c r="U100" s="31"/>
      <c r="AE100" s="5"/>
      <c r="AF100" s="100"/>
      <c r="AG100" s="101"/>
      <c r="AH100" s="19"/>
      <c r="AI100" s="19"/>
      <c r="AJ100" s="19"/>
      <c r="AK100" s="19"/>
      <c r="AL100" s="36"/>
    </row>
    <row r="101" spans="1:38" ht="18.75" x14ac:dyDescent="0.3">
      <c r="A101" s="38" t="s">
        <v>111</v>
      </c>
      <c r="B101" s="153">
        <v>50</v>
      </c>
      <c r="C101" s="154"/>
      <c r="D101" s="16">
        <v>0.6</v>
      </c>
      <c r="E101" s="16">
        <v>2.2000000000000002</v>
      </c>
      <c r="F101" s="16">
        <v>2.9</v>
      </c>
      <c r="G101" s="16">
        <v>48</v>
      </c>
      <c r="H101" s="36">
        <v>248</v>
      </c>
      <c r="J101" s="27" t="e">
        <f>#REF!*4</f>
        <v>#REF!</v>
      </c>
      <c r="K101" s="27" t="e">
        <f>#REF!*9</f>
        <v>#REF!</v>
      </c>
      <c r="L101" s="27" t="e">
        <f>#REF!*4</f>
        <v>#REF!</v>
      </c>
      <c r="M101" s="27" t="e">
        <f>SUM(J101:L101)</f>
        <v>#REF!</v>
      </c>
      <c r="N101" s="31">
        <f>2350/100*50</f>
        <v>1175</v>
      </c>
      <c r="T101" s="27">
        <v>6</v>
      </c>
      <c r="U101" s="31">
        <f>2720/100*50</f>
        <v>1360</v>
      </c>
      <c r="W101" s="27">
        <v>1292</v>
      </c>
      <c r="AE101" s="37"/>
      <c r="AF101" s="109"/>
      <c r="AG101" s="110"/>
      <c r="AH101" s="7"/>
      <c r="AI101" s="7"/>
      <c r="AJ101" s="7"/>
      <c r="AK101" s="7"/>
      <c r="AL101" s="18"/>
    </row>
    <row r="102" spans="1:38" ht="18.75" x14ac:dyDescent="0.3">
      <c r="A102" s="37" t="s">
        <v>122</v>
      </c>
      <c r="B102" s="109">
        <v>50</v>
      </c>
      <c r="C102" s="110"/>
      <c r="D102" s="7">
        <v>2.5</v>
      </c>
      <c r="E102" s="7">
        <v>2</v>
      </c>
      <c r="F102" s="7">
        <v>17</v>
      </c>
      <c r="G102" s="7">
        <v>87</v>
      </c>
      <c r="H102" s="18">
        <v>2</v>
      </c>
      <c r="N102" s="31"/>
      <c r="U102" s="31"/>
      <c r="AE102" s="37"/>
      <c r="AF102" s="78"/>
      <c r="AG102" s="79"/>
      <c r="AH102" s="7"/>
      <c r="AI102" s="7"/>
      <c r="AJ102" s="7"/>
      <c r="AK102" s="7"/>
      <c r="AL102" s="18"/>
    </row>
    <row r="103" spans="1:38" ht="18.75" x14ac:dyDescent="0.3">
      <c r="A103" s="15" t="s">
        <v>9</v>
      </c>
      <c r="B103" s="109">
        <v>200</v>
      </c>
      <c r="C103" s="110"/>
      <c r="D103" s="7">
        <v>0.17</v>
      </c>
      <c r="E103" s="7">
        <v>0.04</v>
      </c>
      <c r="F103" s="7">
        <v>9.1</v>
      </c>
      <c r="G103" s="7">
        <v>36</v>
      </c>
      <c r="H103" s="18">
        <v>376</v>
      </c>
    </row>
    <row r="104" spans="1:38" x14ac:dyDescent="0.25">
      <c r="A104" s="9" t="s">
        <v>10</v>
      </c>
      <c r="B104" s="176">
        <f>SUM(B100:B103)</f>
        <v>500</v>
      </c>
      <c r="C104" s="177"/>
      <c r="D104" s="75">
        <f>SUM(D100:D103)</f>
        <v>14.37</v>
      </c>
      <c r="E104" s="75">
        <f>SUM(E100:E103)</f>
        <v>15.04</v>
      </c>
      <c r="F104" s="75">
        <f>SUM(F100:F103)</f>
        <v>70</v>
      </c>
      <c r="G104" s="75">
        <f>SUM(G100:G103)</f>
        <v>469.6</v>
      </c>
      <c r="H104" s="23"/>
    </row>
    <row r="105" spans="1:38" ht="21.75" customHeight="1" x14ac:dyDescent="0.25">
      <c r="A105" s="104" t="s">
        <v>28</v>
      </c>
      <c r="B105" s="178"/>
      <c r="C105" s="178"/>
      <c r="D105" s="178"/>
      <c r="E105" s="178"/>
      <c r="F105" s="178"/>
      <c r="G105" s="178"/>
      <c r="H105" s="157"/>
      <c r="J105" s="27">
        <f>D99*4</f>
        <v>0</v>
      </c>
      <c r="K105" s="27">
        <f>E99*9</f>
        <v>0</v>
      </c>
      <c r="L105" s="27">
        <f>F99*4</f>
        <v>0</v>
      </c>
      <c r="M105" s="27">
        <f>SUM(J105:L105)</f>
        <v>0</v>
      </c>
    </row>
    <row r="106" spans="1:38" ht="21.75" customHeight="1" x14ac:dyDescent="0.25">
      <c r="A106" s="104" t="s">
        <v>110</v>
      </c>
      <c r="B106" s="105"/>
      <c r="C106" s="106"/>
      <c r="D106" s="95"/>
      <c r="E106" s="95"/>
      <c r="F106" s="95"/>
      <c r="G106" s="95"/>
      <c r="H106" s="94"/>
    </row>
    <row r="107" spans="1:38" ht="18.75" x14ac:dyDescent="0.25">
      <c r="A107" s="17" t="s">
        <v>49</v>
      </c>
      <c r="B107" s="167">
        <v>200</v>
      </c>
      <c r="C107" s="167"/>
      <c r="D107" s="58">
        <v>3.9</v>
      </c>
      <c r="E107" s="58">
        <v>4.5</v>
      </c>
      <c r="F107" s="58">
        <v>22</v>
      </c>
      <c r="G107" s="58">
        <v>144</v>
      </c>
      <c r="H107" s="39">
        <v>98</v>
      </c>
    </row>
    <row r="108" spans="1:38" ht="18.75" x14ac:dyDescent="0.25">
      <c r="A108" s="38" t="s">
        <v>131</v>
      </c>
      <c r="B108" s="147">
        <v>240</v>
      </c>
      <c r="C108" s="148"/>
      <c r="D108" s="19">
        <v>16.23</v>
      </c>
      <c r="E108" s="19">
        <v>18.600000000000001</v>
      </c>
      <c r="F108" s="19">
        <v>26</v>
      </c>
      <c r="G108" s="6">
        <v>322</v>
      </c>
      <c r="H108" s="36">
        <v>291</v>
      </c>
      <c r="J108" s="27">
        <f>D101*4</f>
        <v>2.4</v>
      </c>
      <c r="K108" s="27">
        <f>E101*9</f>
        <v>19.8</v>
      </c>
      <c r="L108" s="27">
        <f>F101*4</f>
        <v>11.6</v>
      </c>
      <c r="M108" s="27">
        <f>SUM(J108:L108)</f>
        <v>33.799999999999997</v>
      </c>
      <c r="T108" s="27">
        <v>7</v>
      </c>
    </row>
    <row r="109" spans="1:38" ht="18.75" x14ac:dyDescent="0.3">
      <c r="A109" s="11" t="s">
        <v>89</v>
      </c>
      <c r="B109" s="100">
        <v>200</v>
      </c>
      <c r="C109" s="101"/>
      <c r="D109" s="7">
        <v>0.3</v>
      </c>
      <c r="E109" s="7">
        <v>0</v>
      </c>
      <c r="F109" s="7">
        <v>23.666666666666668</v>
      </c>
      <c r="G109" s="7">
        <v>96</v>
      </c>
      <c r="H109" s="18">
        <v>348</v>
      </c>
      <c r="J109" s="27">
        <f>D103*4</f>
        <v>0.68</v>
      </c>
      <c r="K109" s="27">
        <f>E103*9</f>
        <v>0.36</v>
      </c>
      <c r="L109" s="27">
        <f>F103*4</f>
        <v>36.4</v>
      </c>
      <c r="M109" s="27">
        <f>SUM(J109:L109)</f>
        <v>37.44</v>
      </c>
      <c r="T109" s="27">
        <v>7</v>
      </c>
    </row>
    <row r="110" spans="1:38" ht="18.75" x14ac:dyDescent="0.3">
      <c r="A110" s="37" t="s">
        <v>13</v>
      </c>
      <c r="B110" s="109">
        <v>40</v>
      </c>
      <c r="C110" s="110"/>
      <c r="D110" s="7">
        <v>2</v>
      </c>
      <c r="E110" s="7">
        <v>0</v>
      </c>
      <c r="F110" s="7">
        <v>15</v>
      </c>
      <c r="G110" s="7">
        <v>68</v>
      </c>
      <c r="H110" s="18" t="s">
        <v>48</v>
      </c>
      <c r="J110" s="27">
        <f>D104*4</f>
        <v>57.48</v>
      </c>
      <c r="K110" s="27">
        <f>E104*9</f>
        <v>135.35999999999999</v>
      </c>
      <c r="L110" s="27">
        <f>F104*4</f>
        <v>280</v>
      </c>
      <c r="M110" s="27">
        <f>SUM(J110:L110)</f>
        <v>472.84</v>
      </c>
      <c r="N110" s="31">
        <f>2350/100*20</f>
        <v>470</v>
      </c>
      <c r="O110" s="27">
        <f>N110/100*5</f>
        <v>23.5</v>
      </c>
      <c r="P110" s="27">
        <f>N110+O110</f>
        <v>493.5</v>
      </c>
      <c r="T110" s="27">
        <v>7</v>
      </c>
      <c r="U110" s="31">
        <v>544</v>
      </c>
      <c r="V110" s="27">
        <v>516.79999999999995</v>
      </c>
      <c r="W110" s="27">
        <v>571.20000000000005</v>
      </c>
    </row>
    <row r="111" spans="1:38" ht="18.75" x14ac:dyDescent="0.3">
      <c r="A111" s="37" t="s">
        <v>14</v>
      </c>
      <c r="B111" s="109">
        <v>40</v>
      </c>
      <c r="C111" s="110"/>
      <c r="D111" s="7">
        <v>3</v>
      </c>
      <c r="E111" s="7">
        <v>0</v>
      </c>
      <c r="F111" s="7">
        <v>16</v>
      </c>
      <c r="G111" s="7">
        <v>76</v>
      </c>
      <c r="H111" s="18" t="s">
        <v>48</v>
      </c>
      <c r="N111" s="29"/>
      <c r="W111" s="27">
        <v>0</v>
      </c>
      <c r="X111" s="27" t="s">
        <v>71</v>
      </c>
      <c r="Y111" s="27">
        <f>D107*4</f>
        <v>15.6</v>
      </c>
      <c r="Z111" s="27">
        <f>E107*9</f>
        <v>40.5</v>
      </c>
      <c r="AA111" s="27">
        <f>F107*4</f>
        <v>88</v>
      </c>
      <c r="AB111" s="27">
        <f>SUBTOTAL(9,Y111:AA111)</f>
        <v>144.1</v>
      </c>
    </row>
    <row r="112" spans="1:38" ht="18.75" x14ac:dyDescent="0.3">
      <c r="A112" s="85" t="s">
        <v>15</v>
      </c>
      <c r="B112" s="115">
        <f>SUM(B107:B111)</f>
        <v>720</v>
      </c>
      <c r="C112" s="151"/>
      <c r="D112" s="70">
        <f>SUM(D107:D111)</f>
        <v>25.43</v>
      </c>
      <c r="E112" s="70">
        <f>SUM(E107:E111)</f>
        <v>23.1</v>
      </c>
      <c r="F112" s="70">
        <f>SUM(F107:F111)</f>
        <v>102.66666666666667</v>
      </c>
      <c r="G112" s="70">
        <f>SUM(G107:G111)</f>
        <v>706</v>
      </c>
      <c r="H112" s="86"/>
      <c r="N112" s="29"/>
    </row>
    <row r="113" spans="1:38" ht="18.75" x14ac:dyDescent="0.25">
      <c r="A113" s="67" t="s">
        <v>36</v>
      </c>
      <c r="B113" s="162"/>
      <c r="C113" s="163"/>
      <c r="D113" s="4"/>
      <c r="E113" s="4"/>
      <c r="F113" s="4"/>
      <c r="G113" s="4"/>
      <c r="H113" s="8"/>
      <c r="J113" s="27">
        <f>D108*4</f>
        <v>64.92</v>
      </c>
      <c r="K113" s="27">
        <f>E108*9</f>
        <v>167.4</v>
      </c>
      <c r="L113" s="27">
        <f>F108*4</f>
        <v>104</v>
      </c>
      <c r="M113" s="27">
        <f>SUM(J113:L113)</f>
        <v>336.32</v>
      </c>
      <c r="T113" s="27">
        <v>7</v>
      </c>
      <c r="W113" s="27">
        <v>0</v>
      </c>
    </row>
    <row r="114" spans="1:38" ht="18.75" x14ac:dyDescent="0.25">
      <c r="A114" s="104" t="s">
        <v>109</v>
      </c>
      <c r="B114" s="105"/>
      <c r="C114" s="106"/>
      <c r="D114" s="68"/>
      <c r="E114" s="68"/>
      <c r="F114" s="4"/>
      <c r="G114" s="69"/>
      <c r="H114" s="57"/>
      <c r="J114" s="27" t="e">
        <f>#REF!*4</f>
        <v>#REF!</v>
      </c>
      <c r="K114" s="27" t="e">
        <f>#REF!*9</f>
        <v>#REF!</v>
      </c>
      <c r="L114" s="27" t="e">
        <f>#REF!*4</f>
        <v>#REF!</v>
      </c>
      <c r="M114" s="27" t="e">
        <f>SUM(J114:L114)</f>
        <v>#REF!</v>
      </c>
      <c r="N114" s="31">
        <f>2350/100*50</f>
        <v>1175</v>
      </c>
      <c r="T114" s="27">
        <v>7</v>
      </c>
      <c r="U114" s="31">
        <v>816</v>
      </c>
      <c r="V114" s="29">
        <v>775.2</v>
      </c>
      <c r="W114" s="29">
        <v>856.8</v>
      </c>
    </row>
    <row r="115" spans="1:38" ht="18.75" x14ac:dyDescent="0.25">
      <c r="A115" s="5" t="s">
        <v>132</v>
      </c>
      <c r="B115" s="100">
        <v>160</v>
      </c>
      <c r="C115" s="101"/>
      <c r="D115" s="19">
        <v>10</v>
      </c>
      <c r="E115" s="19">
        <v>11</v>
      </c>
      <c r="F115" s="19">
        <v>39.5</v>
      </c>
      <c r="G115" s="19">
        <v>310</v>
      </c>
      <c r="H115" s="36">
        <v>219</v>
      </c>
      <c r="N115" s="31"/>
      <c r="U115" s="31"/>
      <c r="V115" s="29"/>
      <c r="W115" s="29"/>
    </row>
    <row r="116" spans="1:38" ht="37.5" x14ac:dyDescent="0.3">
      <c r="A116" s="38" t="s">
        <v>106</v>
      </c>
      <c r="B116" s="153">
        <v>40</v>
      </c>
      <c r="C116" s="154"/>
      <c r="D116" s="16">
        <v>3.5</v>
      </c>
      <c r="E116" s="16">
        <v>3.7</v>
      </c>
      <c r="F116" s="16">
        <v>4.5</v>
      </c>
      <c r="G116" s="16">
        <v>55</v>
      </c>
      <c r="H116" s="18">
        <v>334.327</v>
      </c>
      <c r="N116" s="31"/>
      <c r="U116" s="31"/>
      <c r="V116" s="29"/>
      <c r="W116" s="29"/>
    </row>
    <row r="117" spans="1:38" ht="18.75" x14ac:dyDescent="0.3">
      <c r="A117" s="37" t="s">
        <v>68</v>
      </c>
      <c r="B117" s="109">
        <v>100</v>
      </c>
      <c r="C117" s="110"/>
      <c r="D117" s="7">
        <f>0.9/100*150</f>
        <v>1.35</v>
      </c>
      <c r="E117" s="7">
        <f>0.23/100*150</f>
        <v>0.34499999999999997</v>
      </c>
      <c r="F117" s="7">
        <f>11.8/100*150-1.75</f>
        <v>15.950000000000003</v>
      </c>
      <c r="G117" s="7">
        <v>72.3</v>
      </c>
      <c r="H117" s="18" t="s">
        <v>48</v>
      </c>
      <c r="N117" s="31"/>
      <c r="U117" s="31"/>
      <c r="V117" s="29"/>
      <c r="W117" s="29"/>
    </row>
    <row r="118" spans="1:38" ht="18.75" x14ac:dyDescent="0.3">
      <c r="A118" s="37" t="s">
        <v>99</v>
      </c>
      <c r="B118" s="152" t="s">
        <v>100</v>
      </c>
      <c r="C118" s="171"/>
      <c r="D118" s="7">
        <v>0.2</v>
      </c>
      <c r="E118" s="7">
        <v>0</v>
      </c>
      <c r="F118" s="7">
        <v>9</v>
      </c>
      <c r="G118" s="7">
        <v>38</v>
      </c>
      <c r="H118" s="18">
        <v>377</v>
      </c>
      <c r="N118" s="31"/>
      <c r="U118" s="31"/>
      <c r="V118" s="29"/>
      <c r="W118" s="29"/>
    </row>
    <row r="119" spans="1:38" x14ac:dyDescent="0.25">
      <c r="A119" s="9" t="s">
        <v>10</v>
      </c>
      <c r="B119" s="111">
        <v>510</v>
      </c>
      <c r="C119" s="112"/>
      <c r="D119" s="4">
        <f>SUM(D115:D118)</f>
        <v>15.049999999999999</v>
      </c>
      <c r="E119" s="4">
        <f>SUM(E115:E118)</f>
        <v>15.045</v>
      </c>
      <c r="F119" s="4">
        <f>SUM(F115:F118)</f>
        <v>68.95</v>
      </c>
      <c r="G119" s="4">
        <f>SUM(G115:G118)</f>
        <v>475.3</v>
      </c>
      <c r="H119" s="23"/>
      <c r="J119" s="27">
        <f>D115*4</f>
        <v>40</v>
      </c>
      <c r="K119" s="27">
        <f>E115*9</f>
        <v>99</v>
      </c>
      <c r="L119" s="27">
        <f>F115*4</f>
        <v>158</v>
      </c>
      <c r="M119" s="27">
        <f>SUM(J119:L119)</f>
        <v>297</v>
      </c>
    </row>
    <row r="120" spans="1:38" ht="18.75" x14ac:dyDescent="0.25">
      <c r="A120" s="104" t="s">
        <v>110</v>
      </c>
      <c r="B120" s="105"/>
      <c r="C120" s="106"/>
      <c r="D120" s="4"/>
      <c r="E120" s="4"/>
      <c r="F120" s="4"/>
      <c r="G120" s="4"/>
      <c r="H120" s="23"/>
    </row>
    <row r="121" spans="1:38" ht="18.75" x14ac:dyDescent="0.3">
      <c r="A121" s="17" t="s">
        <v>94</v>
      </c>
      <c r="B121" s="147">
        <v>200</v>
      </c>
      <c r="C121" s="181"/>
      <c r="D121" s="54">
        <v>2.5</v>
      </c>
      <c r="E121" s="54">
        <v>12</v>
      </c>
      <c r="F121" s="54">
        <v>8.5</v>
      </c>
      <c r="G121" s="54">
        <v>145</v>
      </c>
      <c r="H121" s="36">
        <v>112</v>
      </c>
      <c r="J121" s="27">
        <f>D117*4</f>
        <v>5.4</v>
      </c>
      <c r="K121" s="27">
        <f>E117*9</f>
        <v>3.1049999999999995</v>
      </c>
      <c r="L121" s="27">
        <f>F117*4</f>
        <v>63.800000000000011</v>
      </c>
      <c r="M121" s="27">
        <f>SUM(J121:L121)</f>
        <v>72.305000000000007</v>
      </c>
      <c r="T121" s="27">
        <v>8</v>
      </c>
      <c r="AE121" s="13"/>
      <c r="AF121" s="98"/>
      <c r="AG121" s="99"/>
      <c r="AH121" s="65"/>
      <c r="AI121" s="65"/>
      <c r="AJ121" s="65"/>
      <c r="AK121" s="65"/>
      <c r="AL121" s="18"/>
    </row>
    <row r="122" spans="1:38" ht="18.75" x14ac:dyDescent="0.3">
      <c r="A122" s="5" t="s">
        <v>95</v>
      </c>
      <c r="B122" s="109">
        <v>240</v>
      </c>
      <c r="C122" s="110"/>
      <c r="D122" s="16">
        <v>14.5</v>
      </c>
      <c r="E122" s="16">
        <v>11.5</v>
      </c>
      <c r="F122" s="16">
        <v>36</v>
      </c>
      <c r="G122" s="16">
        <v>310</v>
      </c>
      <c r="H122" s="18">
        <v>259</v>
      </c>
      <c r="T122" s="27">
        <v>8</v>
      </c>
      <c r="AE122" s="38"/>
      <c r="AF122" s="102"/>
      <c r="AG122" s="103"/>
      <c r="AH122" s="14"/>
      <c r="AI122" s="14"/>
      <c r="AJ122" s="14"/>
      <c r="AK122" s="14"/>
      <c r="AL122" s="18"/>
    </row>
    <row r="123" spans="1:38" ht="18.75" x14ac:dyDescent="0.3">
      <c r="A123" s="11" t="s">
        <v>53</v>
      </c>
      <c r="B123" s="100">
        <v>200</v>
      </c>
      <c r="C123" s="101"/>
      <c r="D123" s="12">
        <v>0</v>
      </c>
      <c r="E123" s="12">
        <v>0</v>
      </c>
      <c r="F123" s="7">
        <v>25.55</v>
      </c>
      <c r="G123" s="7">
        <v>106</v>
      </c>
      <c r="H123" s="18">
        <v>354</v>
      </c>
      <c r="T123" s="27">
        <v>8</v>
      </c>
      <c r="AE123" s="15"/>
      <c r="AF123" s="109"/>
      <c r="AG123" s="110"/>
      <c r="AH123" s="72"/>
      <c r="AI123" s="72"/>
      <c r="AJ123" s="72"/>
      <c r="AK123" s="72"/>
      <c r="AL123" s="72"/>
    </row>
    <row r="124" spans="1:38" ht="18.75" x14ac:dyDescent="0.3">
      <c r="A124" s="37" t="s">
        <v>13</v>
      </c>
      <c r="B124" s="109">
        <v>40</v>
      </c>
      <c r="C124" s="110"/>
      <c r="D124" s="7">
        <v>2</v>
      </c>
      <c r="E124" s="7">
        <v>0</v>
      </c>
      <c r="F124" s="7">
        <v>15</v>
      </c>
      <c r="G124" s="7">
        <v>68</v>
      </c>
      <c r="H124" s="18" t="s">
        <v>48</v>
      </c>
      <c r="J124" s="27">
        <f>D119*4</f>
        <v>60.199999999999996</v>
      </c>
      <c r="K124" s="27">
        <f>E119*9</f>
        <v>135.405</v>
      </c>
      <c r="L124" s="27">
        <f>F119*4</f>
        <v>275.8</v>
      </c>
      <c r="M124" s="27">
        <f>SUM(J124:L124)</f>
        <v>471.40499999999997</v>
      </c>
      <c r="T124" s="27">
        <v>8</v>
      </c>
      <c r="AE124" s="11"/>
      <c r="AF124" s="100"/>
      <c r="AG124" s="101"/>
      <c r="AH124" s="7"/>
      <c r="AI124" s="7"/>
      <c r="AJ124" s="7"/>
      <c r="AK124" s="7"/>
      <c r="AL124" s="18"/>
    </row>
    <row r="125" spans="1:38" ht="26.25" customHeight="1" x14ac:dyDescent="0.3">
      <c r="A125" s="37" t="s">
        <v>14</v>
      </c>
      <c r="B125" s="109">
        <v>40</v>
      </c>
      <c r="C125" s="110"/>
      <c r="D125" s="7">
        <v>3</v>
      </c>
      <c r="E125" s="7">
        <v>0</v>
      </c>
      <c r="F125" s="7">
        <v>16</v>
      </c>
      <c r="G125" s="7">
        <v>76</v>
      </c>
      <c r="H125" s="18" t="s">
        <v>48</v>
      </c>
      <c r="J125" s="27">
        <f>D120*4</f>
        <v>0</v>
      </c>
      <c r="K125" s="27">
        <f>E120*9</f>
        <v>0</v>
      </c>
      <c r="L125" s="27">
        <f>F120*4</f>
        <v>0</v>
      </c>
      <c r="M125" s="27">
        <f>SUM(J125:L125)</f>
        <v>0</v>
      </c>
      <c r="N125" s="31">
        <f>2350/100*20</f>
        <v>470</v>
      </c>
      <c r="O125" s="27">
        <f>N125/100*5</f>
        <v>23.5</v>
      </c>
      <c r="P125" s="27">
        <f>N125-O125</f>
        <v>446.5</v>
      </c>
      <c r="T125" s="27">
        <v>8</v>
      </c>
      <c r="U125" s="31">
        <v>544</v>
      </c>
      <c r="V125" s="27">
        <v>516.79999999999995</v>
      </c>
      <c r="W125" s="27">
        <v>571.20000000000005</v>
      </c>
      <c r="AE125" s="37"/>
      <c r="AF125" s="109"/>
      <c r="AG125" s="110"/>
      <c r="AH125" s="7"/>
      <c r="AI125" s="7"/>
      <c r="AJ125" s="7"/>
      <c r="AK125" s="7"/>
      <c r="AL125" s="18"/>
    </row>
    <row r="126" spans="1:38" ht="18.75" x14ac:dyDescent="0.3">
      <c r="A126" s="9" t="s">
        <v>15</v>
      </c>
      <c r="B126" s="111">
        <f>SUM(B121:B125)</f>
        <v>720</v>
      </c>
      <c r="C126" s="112"/>
      <c r="D126" s="75">
        <f>SUM(D121:D125)</f>
        <v>22</v>
      </c>
      <c r="E126" s="4">
        <f>SUM(E121:E125)</f>
        <v>23.5</v>
      </c>
      <c r="F126" s="4">
        <f>SUM(F121:F125)</f>
        <v>101.05</v>
      </c>
      <c r="G126" s="4">
        <f>SUM(G121:G125)</f>
        <v>705</v>
      </c>
      <c r="H126" s="18"/>
      <c r="J126" s="27">
        <f>D122*4</f>
        <v>58</v>
      </c>
      <c r="K126" s="27">
        <f>E122*9</f>
        <v>103.5</v>
      </c>
      <c r="L126" s="27">
        <f>F122*4</f>
        <v>144</v>
      </c>
      <c r="M126" s="27">
        <f>SUM(J126:L126)</f>
        <v>305.5</v>
      </c>
      <c r="T126" s="27">
        <v>8</v>
      </c>
      <c r="W126" s="27">
        <v>0</v>
      </c>
    </row>
    <row r="127" spans="1:38" ht="18.75" x14ac:dyDescent="0.25">
      <c r="A127" s="96" t="s">
        <v>37</v>
      </c>
      <c r="B127" s="162"/>
      <c r="C127" s="163"/>
      <c r="D127" s="4"/>
      <c r="E127" s="4"/>
      <c r="F127" s="4"/>
      <c r="G127" s="4"/>
      <c r="H127" s="8"/>
      <c r="J127" s="27">
        <f>D123*4</f>
        <v>0</v>
      </c>
      <c r="K127" s="27">
        <f>E123*9</f>
        <v>0</v>
      </c>
      <c r="L127" s="27">
        <f>F123*4</f>
        <v>102.2</v>
      </c>
      <c r="M127" s="27">
        <f>SUM(J127:L127)</f>
        <v>102.2</v>
      </c>
      <c r="T127" s="27">
        <v>8</v>
      </c>
      <c r="W127" s="27">
        <v>0</v>
      </c>
    </row>
    <row r="128" spans="1:38" ht="18.75" x14ac:dyDescent="0.25">
      <c r="A128" s="104" t="s">
        <v>109</v>
      </c>
      <c r="B128" s="105"/>
      <c r="C128" s="106"/>
      <c r="D128" s="68"/>
      <c r="E128" s="68"/>
      <c r="F128" s="68"/>
      <c r="G128" s="69"/>
      <c r="H128" s="57"/>
      <c r="J128" s="27" t="e">
        <f>#REF!*4</f>
        <v>#REF!</v>
      </c>
      <c r="K128" s="27" t="e">
        <f>#REF!*9</f>
        <v>#REF!</v>
      </c>
      <c r="L128" s="27" t="e">
        <f>#REF!*4</f>
        <v>#REF!</v>
      </c>
      <c r="M128" s="27" t="e">
        <f>SUM(J128:L128)</f>
        <v>#REF!</v>
      </c>
      <c r="N128" s="31">
        <f>2350/100*50</f>
        <v>1175</v>
      </c>
      <c r="T128" s="27">
        <v>8</v>
      </c>
      <c r="U128" s="31">
        <v>816</v>
      </c>
      <c r="V128" s="29">
        <v>775.2</v>
      </c>
      <c r="W128" s="29">
        <v>856.8</v>
      </c>
    </row>
    <row r="129" spans="1:23" ht="18.75" x14ac:dyDescent="0.3">
      <c r="A129" s="38" t="s">
        <v>120</v>
      </c>
      <c r="B129" s="153">
        <v>130</v>
      </c>
      <c r="C129" s="154"/>
      <c r="D129" s="16">
        <v>9.6999999999999993</v>
      </c>
      <c r="E129" s="16">
        <v>10.94</v>
      </c>
      <c r="F129" s="16">
        <v>35</v>
      </c>
      <c r="G129" s="16">
        <v>270</v>
      </c>
      <c r="H129" s="18">
        <v>256</v>
      </c>
      <c r="N129" s="31"/>
      <c r="U129" s="31"/>
      <c r="V129" s="29"/>
      <c r="W129" s="29"/>
    </row>
    <row r="130" spans="1:23" ht="37.5" x14ac:dyDescent="0.3">
      <c r="A130" s="38" t="s">
        <v>106</v>
      </c>
      <c r="B130" s="153">
        <v>40</v>
      </c>
      <c r="C130" s="154"/>
      <c r="D130" s="16">
        <v>3.5</v>
      </c>
      <c r="E130" s="16">
        <v>4</v>
      </c>
      <c r="F130" s="16">
        <v>4.5</v>
      </c>
      <c r="G130" s="16">
        <v>55</v>
      </c>
      <c r="H130" s="18">
        <v>334.327</v>
      </c>
      <c r="N130" s="31"/>
      <c r="U130" s="31"/>
      <c r="V130" s="29"/>
      <c r="W130" s="29"/>
    </row>
    <row r="131" spans="1:23" ht="18.75" x14ac:dyDescent="0.3">
      <c r="A131" s="38" t="s">
        <v>72</v>
      </c>
      <c r="B131" s="153">
        <v>130</v>
      </c>
      <c r="C131" s="154"/>
      <c r="D131" s="7">
        <v>2.1</v>
      </c>
      <c r="E131" s="7">
        <v>0.5</v>
      </c>
      <c r="F131" s="7">
        <v>18</v>
      </c>
      <c r="G131" s="7">
        <v>108.5</v>
      </c>
      <c r="H131" s="18" t="s">
        <v>48</v>
      </c>
      <c r="N131" s="31"/>
      <c r="U131" s="31"/>
      <c r="V131" s="29"/>
      <c r="W131" s="29"/>
    </row>
    <row r="132" spans="1:23" ht="18.75" x14ac:dyDescent="0.3">
      <c r="A132" s="15" t="s">
        <v>77</v>
      </c>
      <c r="B132" s="109">
        <v>200</v>
      </c>
      <c r="C132" s="110"/>
      <c r="D132" s="7">
        <v>0.26</v>
      </c>
      <c r="E132" s="7">
        <v>0.05</v>
      </c>
      <c r="F132" s="7">
        <v>12.26</v>
      </c>
      <c r="G132" s="7">
        <v>49.72</v>
      </c>
      <c r="H132" s="18">
        <v>377</v>
      </c>
      <c r="N132" s="31"/>
      <c r="U132" s="31"/>
      <c r="V132" s="29"/>
      <c r="W132" s="29"/>
    </row>
    <row r="133" spans="1:23" ht="18.75" x14ac:dyDescent="0.3">
      <c r="A133" s="9" t="s">
        <v>10</v>
      </c>
      <c r="B133" s="115">
        <f>SUM(B129:B132)</f>
        <v>500</v>
      </c>
      <c r="C133" s="116"/>
      <c r="D133" s="4">
        <f>SUM(D129:D132)</f>
        <v>15.559999999999999</v>
      </c>
      <c r="E133" s="4">
        <f>SUM(E129:E132)</f>
        <v>15.49</v>
      </c>
      <c r="F133" s="4">
        <f>SUM(F129:F132)</f>
        <v>69.760000000000005</v>
      </c>
      <c r="G133" s="4">
        <f>SUM(G129:G132)</f>
        <v>483.22</v>
      </c>
      <c r="H133" s="18"/>
      <c r="J133" s="27">
        <f>D129*4</f>
        <v>38.799999999999997</v>
      </c>
      <c r="K133" s="27">
        <f>E129*9</f>
        <v>98.46</v>
      </c>
      <c r="L133" s="27">
        <f>F129*4</f>
        <v>140</v>
      </c>
      <c r="M133" s="27">
        <f>SUM(J133:L133)</f>
        <v>277.26</v>
      </c>
    </row>
    <row r="134" spans="1:23" ht="18.75" x14ac:dyDescent="0.25">
      <c r="A134" s="104" t="s">
        <v>110</v>
      </c>
      <c r="B134" s="105"/>
      <c r="C134" s="106"/>
      <c r="D134" s="4"/>
      <c r="E134" s="4"/>
      <c r="F134" s="4"/>
      <c r="G134" s="4"/>
      <c r="H134" s="23"/>
    </row>
    <row r="135" spans="1:23" ht="18.75" x14ac:dyDescent="0.3">
      <c r="A135" s="38" t="s">
        <v>103</v>
      </c>
      <c r="B135" s="153">
        <v>200</v>
      </c>
      <c r="C135" s="164"/>
      <c r="D135" s="16">
        <v>3.2</v>
      </c>
      <c r="E135" s="16">
        <v>6.5</v>
      </c>
      <c r="F135" s="16">
        <v>17</v>
      </c>
      <c r="G135" s="16">
        <v>144</v>
      </c>
      <c r="H135" s="18">
        <v>87</v>
      </c>
      <c r="J135" s="27">
        <f>D131*4</f>
        <v>8.4</v>
      </c>
      <c r="K135" s="27">
        <f>E131*9</f>
        <v>4.5</v>
      </c>
      <c r="L135" s="27">
        <f>F131*4</f>
        <v>72</v>
      </c>
      <c r="M135" s="27">
        <f>SUM(J135:L135)</f>
        <v>84.9</v>
      </c>
      <c r="O135" s="50"/>
      <c r="T135" s="27">
        <v>9</v>
      </c>
    </row>
    <row r="136" spans="1:23" ht="18.75" x14ac:dyDescent="0.3">
      <c r="A136" s="38" t="s">
        <v>126</v>
      </c>
      <c r="B136" s="117">
        <v>220</v>
      </c>
      <c r="C136" s="118"/>
      <c r="D136" s="7">
        <v>15</v>
      </c>
      <c r="E136" s="7">
        <v>17</v>
      </c>
      <c r="F136" s="7">
        <v>31</v>
      </c>
      <c r="G136" s="7">
        <v>322</v>
      </c>
      <c r="H136" s="18">
        <v>392</v>
      </c>
      <c r="T136" s="27">
        <v>9</v>
      </c>
    </row>
    <row r="137" spans="1:23" ht="18.75" x14ac:dyDescent="0.3">
      <c r="A137" s="11" t="s">
        <v>80</v>
      </c>
      <c r="B137" s="100">
        <v>200</v>
      </c>
      <c r="C137" s="101"/>
      <c r="D137" s="7">
        <v>0.3</v>
      </c>
      <c r="E137" s="7">
        <v>0.1</v>
      </c>
      <c r="F137" s="7">
        <v>23.666666666666668</v>
      </c>
      <c r="G137" s="7">
        <v>96.9</v>
      </c>
      <c r="H137" s="18">
        <v>349</v>
      </c>
    </row>
    <row r="138" spans="1:23" ht="18.75" x14ac:dyDescent="0.3">
      <c r="A138" s="37" t="s">
        <v>13</v>
      </c>
      <c r="B138" s="109">
        <v>40</v>
      </c>
      <c r="C138" s="110"/>
      <c r="D138" s="7">
        <v>2</v>
      </c>
      <c r="E138" s="7">
        <v>0</v>
      </c>
      <c r="F138" s="7">
        <v>15</v>
      </c>
      <c r="G138" s="7">
        <v>68</v>
      </c>
      <c r="H138" s="18" t="s">
        <v>48</v>
      </c>
      <c r="J138" s="27">
        <f>D134*4</f>
        <v>0</v>
      </c>
      <c r="K138" s="27">
        <f>E134*9</f>
        <v>0</v>
      </c>
      <c r="L138" s="27">
        <f>F134*4</f>
        <v>0</v>
      </c>
      <c r="M138" s="27">
        <f>SUM(J138:L138)</f>
        <v>0</v>
      </c>
      <c r="T138" s="27">
        <v>9</v>
      </c>
      <c r="U138" s="31">
        <v>544</v>
      </c>
      <c r="V138" s="27">
        <v>516.79999999999995</v>
      </c>
      <c r="W138" s="27">
        <v>571.20000000000005</v>
      </c>
    </row>
    <row r="139" spans="1:23" ht="18.75" x14ac:dyDescent="0.3">
      <c r="A139" s="37" t="s">
        <v>14</v>
      </c>
      <c r="B139" s="109">
        <v>40</v>
      </c>
      <c r="C139" s="110"/>
      <c r="D139" s="7">
        <v>3</v>
      </c>
      <c r="E139" s="7">
        <v>0</v>
      </c>
      <c r="F139" s="7">
        <v>16</v>
      </c>
      <c r="G139" s="7">
        <v>76</v>
      </c>
      <c r="H139" s="18" t="s">
        <v>48</v>
      </c>
      <c r="J139" s="27" t="e">
        <f>#REF!*4</f>
        <v>#REF!</v>
      </c>
      <c r="K139" s="27" t="e">
        <f>#REF!*9</f>
        <v>#REF!</v>
      </c>
      <c r="L139" s="27" t="e">
        <f>#REF!*4</f>
        <v>#REF!</v>
      </c>
      <c r="M139" s="27" t="e">
        <f>SUM(J139:L139)</f>
        <v>#REF!</v>
      </c>
      <c r="T139" s="27">
        <v>9</v>
      </c>
      <c r="W139" s="27">
        <v>0</v>
      </c>
    </row>
    <row r="140" spans="1:23" x14ac:dyDescent="0.25">
      <c r="A140" s="9" t="s">
        <v>15</v>
      </c>
      <c r="B140" s="111">
        <f>SUM(B135:B139)</f>
        <v>700</v>
      </c>
      <c r="C140" s="112"/>
      <c r="D140" s="89">
        <f>SUM(D135:D139)</f>
        <v>23.5</v>
      </c>
      <c r="E140" s="89">
        <f>SUM(E135:E139)</f>
        <v>23.6</v>
      </c>
      <c r="F140" s="89">
        <f>SUM(F135:F139)</f>
        <v>102.66666666666667</v>
      </c>
      <c r="G140" s="89">
        <f>SUM(G135:G139)</f>
        <v>706.9</v>
      </c>
      <c r="H140" s="23"/>
      <c r="J140" s="27">
        <f>D136*4</f>
        <v>60</v>
      </c>
      <c r="K140" s="27">
        <f>E136*9</f>
        <v>153</v>
      </c>
      <c r="L140" s="27">
        <f>F136*4</f>
        <v>124</v>
      </c>
      <c r="M140" s="27">
        <f>SUM(J140:L140)</f>
        <v>337</v>
      </c>
      <c r="T140" s="27">
        <v>9</v>
      </c>
      <c r="W140" s="27">
        <v>0</v>
      </c>
    </row>
    <row r="141" spans="1:23" ht="18.75" x14ac:dyDescent="0.25">
      <c r="A141" s="67" t="s">
        <v>38</v>
      </c>
      <c r="B141" s="162"/>
      <c r="C141" s="163"/>
      <c r="D141" s="4"/>
      <c r="E141" s="4"/>
      <c r="F141" s="4"/>
      <c r="G141" s="4"/>
      <c r="H141" s="8"/>
      <c r="J141" s="27" t="e">
        <f>#REF!*4</f>
        <v>#REF!</v>
      </c>
      <c r="K141" s="27" t="e">
        <f>#REF!*9</f>
        <v>#REF!</v>
      </c>
      <c r="L141" s="27" t="e">
        <f>#REF!*4</f>
        <v>#REF!</v>
      </c>
      <c r="M141" s="27" t="e">
        <f>SUM(J141:L141)</f>
        <v>#REF!</v>
      </c>
      <c r="T141" s="27">
        <v>9</v>
      </c>
      <c r="W141" s="27">
        <v>0</v>
      </c>
    </row>
    <row r="142" spans="1:23" ht="18.75" x14ac:dyDescent="0.25">
      <c r="A142" s="104" t="s">
        <v>109</v>
      </c>
      <c r="B142" s="105"/>
      <c r="C142" s="106"/>
      <c r="D142" s="68"/>
      <c r="E142" s="68"/>
      <c r="F142" s="68"/>
      <c r="G142" s="68"/>
      <c r="H142" s="69"/>
      <c r="J142" s="27" t="e">
        <f>#REF!*4</f>
        <v>#REF!</v>
      </c>
      <c r="K142" s="27" t="e">
        <f>#REF!*9</f>
        <v>#REF!</v>
      </c>
      <c r="L142" s="27" t="e">
        <f>#REF!*4</f>
        <v>#REF!</v>
      </c>
      <c r="M142" s="27" t="e">
        <f t="shared" ref="M142:M168" si="6">SUM(J142:L142)</f>
        <v>#REF!</v>
      </c>
      <c r="N142" s="31">
        <f>2350/100*30</f>
        <v>705</v>
      </c>
      <c r="U142" s="31">
        <v>816</v>
      </c>
      <c r="V142" s="29">
        <v>775.2</v>
      </c>
      <c r="W142" s="29">
        <v>856.8</v>
      </c>
    </row>
    <row r="143" spans="1:23" ht="18.75" x14ac:dyDescent="0.3">
      <c r="A143" s="5" t="s">
        <v>127</v>
      </c>
      <c r="B143" s="123">
        <v>200</v>
      </c>
      <c r="C143" s="123"/>
      <c r="D143" s="7">
        <v>8.5</v>
      </c>
      <c r="E143" s="7">
        <v>12.5</v>
      </c>
      <c r="F143" s="7">
        <v>22</v>
      </c>
      <c r="G143" s="7">
        <v>264</v>
      </c>
      <c r="H143" s="18">
        <v>175</v>
      </c>
      <c r="N143" s="31"/>
      <c r="U143" s="31"/>
      <c r="V143" s="29"/>
      <c r="W143" s="29"/>
    </row>
    <row r="144" spans="1:23" ht="18.75" x14ac:dyDescent="0.3">
      <c r="A144" s="37" t="s">
        <v>68</v>
      </c>
      <c r="B144" s="109">
        <v>100</v>
      </c>
      <c r="C144" s="110"/>
      <c r="D144" s="7">
        <f>0.9/100*150</f>
        <v>1.35</v>
      </c>
      <c r="E144" s="7">
        <f>0.23/100*150</f>
        <v>0.34499999999999997</v>
      </c>
      <c r="F144" s="7">
        <f>11.8/100*150-1.75</f>
        <v>15.950000000000003</v>
      </c>
      <c r="G144" s="7">
        <v>72.3</v>
      </c>
      <c r="H144" s="18" t="s">
        <v>48</v>
      </c>
      <c r="N144" s="31"/>
      <c r="U144" s="31"/>
      <c r="V144" s="29"/>
      <c r="W144" s="29"/>
    </row>
    <row r="145" spans="1:28" ht="18.75" x14ac:dyDescent="0.3">
      <c r="A145" s="37" t="s">
        <v>128</v>
      </c>
      <c r="B145" s="109">
        <v>40</v>
      </c>
      <c r="C145" s="110"/>
      <c r="D145" s="7">
        <v>5.0999999999999996</v>
      </c>
      <c r="E145" s="7">
        <v>3</v>
      </c>
      <c r="F145" s="7">
        <v>21</v>
      </c>
      <c r="G145" s="7">
        <v>91</v>
      </c>
      <c r="H145" s="18">
        <v>3</v>
      </c>
      <c r="N145" s="31"/>
      <c r="U145" s="31"/>
      <c r="V145" s="29"/>
      <c r="W145" s="29"/>
    </row>
    <row r="146" spans="1:28" ht="18.75" x14ac:dyDescent="0.3">
      <c r="A146" s="37" t="s">
        <v>9</v>
      </c>
      <c r="B146" s="100">
        <v>200</v>
      </c>
      <c r="C146" s="101"/>
      <c r="D146" s="7">
        <v>0.17</v>
      </c>
      <c r="E146" s="7">
        <v>0.04</v>
      </c>
      <c r="F146" s="7">
        <v>9.1</v>
      </c>
      <c r="G146" s="7">
        <v>36</v>
      </c>
      <c r="H146" s="18">
        <v>376</v>
      </c>
      <c r="N146" s="31"/>
      <c r="U146" s="31"/>
      <c r="V146" s="29"/>
      <c r="W146" s="29"/>
    </row>
    <row r="147" spans="1:28" x14ac:dyDescent="0.25">
      <c r="A147" s="9" t="s">
        <v>10</v>
      </c>
      <c r="B147" s="115">
        <f>SUM(B143:B146)</f>
        <v>540</v>
      </c>
      <c r="C147" s="116"/>
      <c r="D147" s="4">
        <f>SUM(D143:D146)</f>
        <v>15.12</v>
      </c>
      <c r="E147" s="4">
        <f>SUM(E143:E146)</f>
        <v>15.885</v>
      </c>
      <c r="F147" s="4">
        <f>SUM(F143:F146)</f>
        <v>68.05</v>
      </c>
      <c r="G147" s="4">
        <f>SUM(G143:G146)</f>
        <v>463.3</v>
      </c>
      <c r="H147" s="23"/>
      <c r="J147" s="27">
        <f>D142*4</f>
        <v>0</v>
      </c>
      <c r="K147" s="27">
        <f>E142*9</f>
        <v>0</v>
      </c>
      <c r="L147" s="27">
        <f>F142*4</f>
        <v>0</v>
      </c>
      <c r="M147" s="27">
        <f t="shared" si="6"/>
        <v>0</v>
      </c>
    </row>
    <row r="148" spans="1:28" ht="18.75" x14ac:dyDescent="0.25">
      <c r="A148" s="104" t="s">
        <v>110</v>
      </c>
      <c r="B148" s="105"/>
      <c r="C148" s="106"/>
      <c r="D148" s="4"/>
      <c r="E148" s="4"/>
      <c r="F148" s="4"/>
      <c r="G148" s="4"/>
      <c r="H148" s="23"/>
    </row>
    <row r="149" spans="1:28" ht="18.75" x14ac:dyDescent="0.3">
      <c r="A149" s="13" t="s">
        <v>81</v>
      </c>
      <c r="B149" s="182">
        <v>200</v>
      </c>
      <c r="C149" s="183"/>
      <c r="D149" s="54">
        <v>2.1</v>
      </c>
      <c r="E149" s="54">
        <v>6.5</v>
      </c>
      <c r="F149" s="54">
        <v>23</v>
      </c>
      <c r="G149" s="54">
        <v>170</v>
      </c>
      <c r="H149" s="18">
        <v>113</v>
      </c>
    </row>
    <row r="150" spans="1:28" ht="18.75" x14ac:dyDescent="0.3">
      <c r="A150" s="37" t="s">
        <v>69</v>
      </c>
      <c r="B150" s="109">
        <v>240</v>
      </c>
      <c r="C150" s="110"/>
      <c r="D150" s="16">
        <v>16</v>
      </c>
      <c r="E150" s="16">
        <v>15</v>
      </c>
      <c r="F150" s="16">
        <v>20</v>
      </c>
      <c r="G150" s="16">
        <v>296</v>
      </c>
      <c r="H150" s="18">
        <v>259</v>
      </c>
      <c r="J150" s="27" t="e">
        <f>#REF!*4</f>
        <v>#REF!</v>
      </c>
      <c r="K150" s="27" t="e">
        <f>#REF!*9</f>
        <v>#REF!</v>
      </c>
      <c r="L150" s="27" t="e">
        <f>#REF!*4</f>
        <v>#REF!</v>
      </c>
      <c r="M150" s="27" t="e">
        <f t="shared" si="6"/>
        <v>#REF!</v>
      </c>
      <c r="T150" s="27">
        <v>10</v>
      </c>
    </row>
    <row r="151" spans="1:28" ht="18.75" x14ac:dyDescent="0.3">
      <c r="A151" s="11" t="s">
        <v>21</v>
      </c>
      <c r="B151" s="100">
        <v>200</v>
      </c>
      <c r="C151" s="101"/>
      <c r="D151" s="12">
        <v>0.17</v>
      </c>
      <c r="E151" s="12">
        <v>0.04</v>
      </c>
      <c r="F151" s="7">
        <v>25</v>
      </c>
      <c r="G151" s="7">
        <v>98.5</v>
      </c>
      <c r="H151" s="18">
        <v>342</v>
      </c>
      <c r="T151" s="27">
        <v>10</v>
      </c>
    </row>
    <row r="152" spans="1:28" ht="18.75" x14ac:dyDescent="0.3">
      <c r="A152" s="37" t="s">
        <v>13</v>
      </c>
      <c r="B152" s="109">
        <v>40</v>
      </c>
      <c r="C152" s="110"/>
      <c r="D152" s="7">
        <v>2</v>
      </c>
      <c r="E152" s="7">
        <v>0</v>
      </c>
      <c r="F152" s="7">
        <v>15</v>
      </c>
      <c r="G152" s="7">
        <v>68</v>
      </c>
      <c r="H152" s="18" t="s">
        <v>48</v>
      </c>
      <c r="J152" s="27">
        <f>D147*4</f>
        <v>60.48</v>
      </c>
      <c r="K152" s="27">
        <f>E147*9</f>
        <v>142.965</v>
      </c>
      <c r="L152" s="27">
        <f>F147*4</f>
        <v>272.2</v>
      </c>
      <c r="M152" s="27">
        <f t="shared" si="6"/>
        <v>475.64499999999998</v>
      </c>
      <c r="T152" s="27">
        <v>10</v>
      </c>
    </row>
    <row r="153" spans="1:28" ht="18.75" x14ac:dyDescent="0.3">
      <c r="A153" s="37" t="s">
        <v>14</v>
      </c>
      <c r="B153" s="109">
        <v>40</v>
      </c>
      <c r="C153" s="110"/>
      <c r="D153" s="7">
        <v>3</v>
      </c>
      <c r="E153" s="7">
        <v>0</v>
      </c>
      <c r="F153" s="7">
        <v>16</v>
      </c>
      <c r="G153" s="7">
        <v>76</v>
      </c>
      <c r="H153" s="18" t="s">
        <v>48</v>
      </c>
      <c r="J153" s="27">
        <f>D148*4</f>
        <v>0</v>
      </c>
      <c r="K153" s="27">
        <f>E148*9</f>
        <v>0</v>
      </c>
      <c r="L153" s="27">
        <f>F148*4</f>
        <v>0</v>
      </c>
      <c r="M153" s="27">
        <f t="shared" si="6"/>
        <v>0</v>
      </c>
      <c r="N153" s="31">
        <f>2350/100*20</f>
        <v>470</v>
      </c>
      <c r="T153" s="27">
        <v>10</v>
      </c>
      <c r="U153" s="31">
        <v>544</v>
      </c>
      <c r="V153" s="27">
        <v>516.79999999999995</v>
      </c>
      <c r="W153" s="27">
        <v>571.20000000000005</v>
      </c>
    </row>
    <row r="154" spans="1:28" ht="18.75" x14ac:dyDescent="0.3">
      <c r="A154" s="9" t="s">
        <v>15</v>
      </c>
      <c r="B154" s="115">
        <f>SUM(B149:B153)</f>
        <v>720</v>
      </c>
      <c r="C154" s="116"/>
      <c r="D154" s="70">
        <f>SUM(D149:D153)</f>
        <v>23.270000000000003</v>
      </c>
      <c r="E154" s="70">
        <f>SUM(E149:E153)</f>
        <v>21.54</v>
      </c>
      <c r="F154" s="70">
        <f>SUM(F149:F153)</f>
        <v>99</v>
      </c>
      <c r="G154" s="70">
        <f>SUM(G149:G153)</f>
        <v>708.5</v>
      </c>
      <c r="H154" s="71"/>
      <c r="N154" s="29"/>
      <c r="T154" s="27">
        <v>10</v>
      </c>
      <c r="W154" s="27">
        <v>0</v>
      </c>
      <c r="X154" s="27" t="s">
        <v>71</v>
      </c>
      <c r="Y154" s="27" t="e">
        <f>#REF!*4</f>
        <v>#REF!</v>
      </c>
      <c r="Z154" s="27" t="e">
        <f>#REF!*9</f>
        <v>#REF!</v>
      </c>
      <c r="AA154" s="27" t="e">
        <f>#REF!*4</f>
        <v>#REF!</v>
      </c>
      <c r="AB154" s="27" t="e">
        <f>SUBTOTAL(9,Y154:AA154)</f>
        <v>#REF!</v>
      </c>
    </row>
    <row r="155" spans="1:28" x14ac:dyDescent="0.25">
      <c r="A155" s="22"/>
      <c r="B155" s="76"/>
      <c r="C155" s="77"/>
      <c r="D155" s="4"/>
      <c r="E155" s="4"/>
      <c r="F155" s="4"/>
      <c r="G155" s="4"/>
      <c r="H155" s="23"/>
      <c r="N155" s="29"/>
    </row>
    <row r="156" spans="1:28" x14ac:dyDescent="0.25">
      <c r="A156" s="21" t="s">
        <v>18</v>
      </c>
      <c r="B156" s="162"/>
      <c r="C156" s="163"/>
      <c r="D156" s="4">
        <f>SUM(D15+D29+D43+D59+D75+D89+D104+D119+D133+D147)</f>
        <v>153.97999999999999</v>
      </c>
      <c r="E156" s="4">
        <f>SUM(E15+E29+E43+E59+E75+E89+E104+E119+E133+E147)</f>
        <v>158.60999999999999</v>
      </c>
      <c r="F156" s="4">
        <f>SUM(F15+F29+F43+F59+F75+F89+F104+F119+F133+F147)</f>
        <v>679.3</v>
      </c>
      <c r="G156" s="4">
        <f>SUM(G15+G29+G43+G59+G75+G89+G104+G119+G133+G147)</f>
        <v>4726.66</v>
      </c>
      <c r="H156" s="8"/>
      <c r="J156" s="27">
        <f>D150*4</f>
        <v>64</v>
      </c>
      <c r="K156" s="27">
        <f>E150*9</f>
        <v>135</v>
      </c>
      <c r="L156" s="27">
        <f>F150*4</f>
        <v>80</v>
      </c>
      <c r="M156" s="27">
        <f t="shared" si="6"/>
        <v>279</v>
      </c>
      <c r="T156" s="27">
        <v>10</v>
      </c>
      <c r="W156" s="27">
        <v>0</v>
      </c>
    </row>
    <row r="157" spans="1:28" x14ac:dyDescent="0.25">
      <c r="A157" s="21" t="s">
        <v>19</v>
      </c>
      <c r="B157" s="160"/>
      <c r="C157" s="154"/>
      <c r="D157" s="20">
        <f>SUM(D22+D37+D51+D67+D83+D97+D112+D126+D140+D154)</f>
        <v>234.17000000000002</v>
      </c>
      <c r="E157" s="20">
        <f>SUM(E22+E37+E51+E67+E83+E97+E112+E126+E140+E154)</f>
        <v>225.81999999999996</v>
      </c>
      <c r="F157" s="20">
        <f>SUM(F22+F37+F51+F67+F83+F97+F112+F126+F140+F154)</f>
        <v>1016.0866666666666</v>
      </c>
      <c r="G157" s="20">
        <f>SUM(G22+G37+G51+G67+G83+G97+G112+G126+G140+G154)</f>
        <v>7047.9</v>
      </c>
      <c r="H157" s="23"/>
      <c r="J157" s="27" t="e">
        <f>#REF!*4</f>
        <v>#REF!</v>
      </c>
      <c r="K157" s="27" t="e">
        <f>#REF!*9</f>
        <v>#REF!</v>
      </c>
      <c r="L157" s="27" t="e">
        <f>#REF!*4</f>
        <v>#REF!</v>
      </c>
      <c r="M157" s="27" t="e">
        <f t="shared" si="6"/>
        <v>#REF!</v>
      </c>
      <c r="N157" s="31">
        <f>2350/100*50</f>
        <v>1175</v>
      </c>
      <c r="U157" s="31">
        <v>816</v>
      </c>
      <c r="V157" s="29">
        <v>775.2</v>
      </c>
      <c r="W157" s="29">
        <v>856.8</v>
      </c>
      <c r="X157" s="59" t="e">
        <f>V157-#REF!</f>
        <v>#REF!</v>
      </c>
    </row>
    <row r="158" spans="1:28" x14ac:dyDescent="0.25">
      <c r="A158" s="21"/>
      <c r="B158" s="160"/>
      <c r="C158" s="154"/>
      <c r="D158" s="51"/>
      <c r="E158" s="51"/>
      <c r="F158" s="51"/>
      <c r="G158" s="51"/>
      <c r="H158" s="23"/>
      <c r="N158" s="31"/>
      <c r="U158" s="31"/>
      <c r="V158" s="29"/>
      <c r="W158" s="29"/>
      <c r="X158" s="59"/>
    </row>
    <row r="159" spans="1:28" x14ac:dyDescent="0.25">
      <c r="A159" s="22" t="s">
        <v>41</v>
      </c>
      <c r="B159" s="160"/>
      <c r="C159" s="154"/>
      <c r="D159" s="4">
        <v>15.4</v>
      </c>
      <c r="E159" s="4">
        <v>15.9</v>
      </c>
      <c r="F159" s="4">
        <v>67.900000000000006</v>
      </c>
      <c r="G159" s="4">
        <v>472</v>
      </c>
      <c r="H159" s="23"/>
      <c r="N159" s="31"/>
      <c r="U159" s="31"/>
      <c r="V159" s="29"/>
      <c r="W159" s="29"/>
      <c r="X159" s="59"/>
    </row>
    <row r="160" spans="1:28" x14ac:dyDescent="0.25">
      <c r="A160" s="22" t="s">
        <v>78</v>
      </c>
      <c r="B160" s="160"/>
      <c r="C160" s="161"/>
      <c r="D160" s="73">
        <v>23</v>
      </c>
      <c r="E160" s="10">
        <v>23</v>
      </c>
      <c r="F160" s="10">
        <v>101</v>
      </c>
      <c r="G160" s="73">
        <v>705</v>
      </c>
      <c r="H160" s="23"/>
      <c r="N160" s="31"/>
      <c r="U160" s="31"/>
      <c r="V160" s="29"/>
      <c r="W160" s="29"/>
      <c r="X160" s="59"/>
    </row>
    <row r="161" spans="1:24" x14ac:dyDescent="0.25">
      <c r="A161" s="22"/>
      <c r="B161" s="162"/>
      <c r="C161" s="163"/>
      <c r="D161" s="52"/>
      <c r="E161" s="52"/>
      <c r="F161" s="52"/>
      <c r="G161" s="52"/>
      <c r="H161" s="23"/>
      <c r="N161" s="31"/>
      <c r="U161" s="31"/>
      <c r="V161" s="29"/>
      <c r="W161" s="29"/>
      <c r="X161" s="59"/>
    </row>
    <row r="162" spans="1:24" x14ac:dyDescent="0.25">
      <c r="A162" s="22"/>
      <c r="B162" s="55"/>
      <c r="C162" s="56"/>
      <c r="D162" s="52"/>
      <c r="E162" s="52"/>
      <c r="F162" s="52"/>
      <c r="G162" s="52"/>
      <c r="H162" s="23"/>
      <c r="J162" s="27">
        <f>D156*4</f>
        <v>615.91999999999996</v>
      </c>
      <c r="K162" s="27">
        <f>E156*9</f>
        <v>1427.4899999999998</v>
      </c>
      <c r="L162" s="27">
        <f>F156*4</f>
        <v>2717.2</v>
      </c>
      <c r="M162" s="27">
        <f t="shared" si="6"/>
        <v>4760.6099999999997</v>
      </c>
      <c r="U162" s="31">
        <f>2720/100*50</f>
        <v>1360</v>
      </c>
      <c r="W162" s="27">
        <v>1292</v>
      </c>
    </row>
    <row r="163" spans="1:24" hidden="1" x14ac:dyDescent="0.25">
      <c r="A163" s="22" t="s">
        <v>42</v>
      </c>
      <c r="B163" s="162"/>
      <c r="C163" s="163"/>
      <c r="D163" s="60" t="e">
        <f>D162/D161</f>
        <v>#DIV/0!</v>
      </c>
      <c r="E163" s="60" t="e">
        <f>E162/E161</f>
        <v>#DIV/0!</v>
      </c>
      <c r="F163" s="60" t="e">
        <f>F162/F161</f>
        <v>#DIV/0!</v>
      </c>
      <c r="G163" s="60" t="e">
        <f>G162/G161</f>
        <v>#DIV/0!</v>
      </c>
      <c r="H163" s="23"/>
      <c r="J163" s="27">
        <f>D157*4</f>
        <v>936.68000000000006</v>
      </c>
      <c r="K163" s="27">
        <f>E157*9</f>
        <v>2032.3799999999997</v>
      </c>
      <c r="L163" s="27">
        <f>F157*4</f>
        <v>4064.3466666666664</v>
      </c>
      <c r="M163" s="27">
        <f t="shared" si="6"/>
        <v>7033.4066666666658</v>
      </c>
    </row>
    <row r="164" spans="1:24" hidden="1" x14ac:dyDescent="0.25">
      <c r="A164" s="22" t="s">
        <v>45</v>
      </c>
      <c r="B164" s="111"/>
      <c r="C164" s="112"/>
      <c r="D164" s="20">
        <f>D158/10</f>
        <v>0</v>
      </c>
      <c r="E164" s="20">
        <f>E158/10</f>
        <v>0</v>
      </c>
      <c r="F164" s="20">
        <f>F158/10</f>
        <v>0</v>
      </c>
      <c r="G164" s="20">
        <f>G158/10</f>
        <v>0</v>
      </c>
      <c r="H164" s="23"/>
      <c r="J164" s="27">
        <f>D158*4</f>
        <v>0</v>
      </c>
      <c r="K164" s="27">
        <f>E158*9</f>
        <v>0</v>
      </c>
      <c r="L164" s="27">
        <f>F158*4</f>
        <v>0</v>
      </c>
      <c r="M164" s="27">
        <f t="shared" si="6"/>
        <v>0</v>
      </c>
    </row>
    <row r="165" spans="1:24" hidden="1" x14ac:dyDescent="0.25">
      <c r="A165" s="22"/>
      <c r="B165" s="162"/>
      <c r="C165" s="163"/>
      <c r="D165" s="52">
        <f>77/100*30</f>
        <v>23.1</v>
      </c>
      <c r="E165" s="52">
        <f>79/100*30</f>
        <v>23.700000000000003</v>
      </c>
      <c r="F165" s="52">
        <f>335/100*30</f>
        <v>100.5</v>
      </c>
      <c r="G165" s="52">
        <f>2350/100*30</f>
        <v>705</v>
      </c>
      <c r="H165" s="23"/>
    </row>
    <row r="166" spans="1:24" hidden="1" x14ac:dyDescent="0.25">
      <c r="A166" s="22" t="s">
        <v>44</v>
      </c>
      <c r="B166" s="55"/>
      <c r="C166" s="56"/>
      <c r="D166" s="52">
        <f>D164-D165</f>
        <v>-23.1</v>
      </c>
      <c r="E166" s="52">
        <f>E164-E165</f>
        <v>-23.700000000000003</v>
      </c>
      <c r="F166" s="52">
        <f>F164-F165</f>
        <v>-100.5</v>
      </c>
      <c r="G166" s="52">
        <f>G164-G165</f>
        <v>-705</v>
      </c>
      <c r="H166" s="23"/>
      <c r="J166" s="27" t="e">
        <f>#REF!*4</f>
        <v>#REF!</v>
      </c>
      <c r="K166" s="27" t="e">
        <f>#REF!*9</f>
        <v>#REF!</v>
      </c>
      <c r="L166" s="27" t="e">
        <f>#REF!*4</f>
        <v>#REF!</v>
      </c>
      <c r="M166" s="27" t="e">
        <f t="shared" si="6"/>
        <v>#REF!</v>
      </c>
    </row>
    <row r="167" spans="1:24" hidden="1" x14ac:dyDescent="0.25">
      <c r="A167" s="22" t="s">
        <v>74</v>
      </c>
      <c r="B167" s="162"/>
      <c r="C167" s="163"/>
      <c r="D167" s="60">
        <f>D166/D165</f>
        <v>-1</v>
      </c>
      <c r="E167" s="60">
        <f>E166/E165</f>
        <v>-1</v>
      </c>
      <c r="F167" s="60">
        <f>F166/F165</f>
        <v>-1</v>
      </c>
      <c r="G167" s="60">
        <f>G166/G165</f>
        <v>-1</v>
      </c>
      <c r="H167" s="23"/>
      <c r="J167" s="27">
        <f>D161*4</f>
        <v>0</v>
      </c>
      <c r="K167" s="27">
        <f>E161*9</f>
        <v>0</v>
      </c>
      <c r="L167" s="27">
        <f>F161*4</f>
        <v>0</v>
      </c>
      <c r="M167" s="27">
        <f t="shared" si="6"/>
        <v>0</v>
      </c>
    </row>
    <row r="168" spans="1:24" hidden="1" x14ac:dyDescent="0.25">
      <c r="A168" s="22" t="s">
        <v>75</v>
      </c>
      <c r="B168" s="111"/>
      <c r="C168" s="112"/>
      <c r="D168" s="20">
        <f>D159/10</f>
        <v>1.54</v>
      </c>
      <c r="E168" s="20">
        <f>E159/10</f>
        <v>1.59</v>
      </c>
      <c r="F168" s="20">
        <f>F159/10</f>
        <v>6.7900000000000009</v>
      </c>
      <c r="G168" s="20">
        <f>G159/10</f>
        <v>47.2</v>
      </c>
      <c r="H168" s="23"/>
      <c r="J168" s="27">
        <f>D162*4</f>
        <v>0</v>
      </c>
      <c r="K168" s="27">
        <f>E162*9</f>
        <v>0</v>
      </c>
      <c r="L168" s="27">
        <f>F162*4</f>
        <v>0</v>
      </c>
      <c r="M168" s="27">
        <f t="shared" si="6"/>
        <v>0</v>
      </c>
    </row>
    <row r="169" spans="1:24" hidden="1" x14ac:dyDescent="0.25">
      <c r="A169" s="22"/>
      <c r="B169" s="162"/>
      <c r="C169" s="163"/>
      <c r="D169" s="52">
        <f>77/100*10</f>
        <v>7.7</v>
      </c>
      <c r="E169" s="52">
        <f>79/100*10</f>
        <v>7.9</v>
      </c>
      <c r="F169" s="52">
        <f>335/100*10</f>
        <v>33.5</v>
      </c>
      <c r="G169" s="52">
        <f>2350/100*10</f>
        <v>235</v>
      </c>
      <c r="H169" s="23"/>
    </row>
    <row r="170" spans="1:24" hidden="1" x14ac:dyDescent="0.25">
      <c r="A170" s="22" t="s">
        <v>44</v>
      </c>
      <c r="B170" s="63"/>
      <c r="C170" s="64"/>
      <c r="D170" s="52">
        <f>D168-D169</f>
        <v>-6.16</v>
      </c>
      <c r="E170" s="52">
        <f>E168-E169</f>
        <v>-6.3100000000000005</v>
      </c>
      <c r="F170" s="52">
        <f>F168-F169</f>
        <v>-26.71</v>
      </c>
      <c r="G170" s="52">
        <f>G168-G169</f>
        <v>-187.8</v>
      </c>
      <c r="H170" s="23"/>
    </row>
    <row r="171" spans="1:24" hidden="1" x14ac:dyDescent="0.25">
      <c r="A171" s="9" t="s">
        <v>24</v>
      </c>
      <c r="B171" s="162"/>
      <c r="C171" s="163"/>
      <c r="D171" s="60">
        <f>D170/D169</f>
        <v>-0.8</v>
      </c>
      <c r="E171" s="60">
        <f>E170/E169</f>
        <v>-0.79873417721518991</v>
      </c>
      <c r="F171" s="60">
        <f>F170/F169</f>
        <v>-0.7973134328358209</v>
      </c>
      <c r="G171" s="60">
        <f>G170/G169</f>
        <v>-0.79914893617021276</v>
      </c>
      <c r="H171" s="23"/>
    </row>
    <row r="172" spans="1:24" ht="31.5" hidden="1" x14ac:dyDescent="0.25">
      <c r="A172" s="22" t="s">
        <v>76</v>
      </c>
      <c r="B172" s="126"/>
      <c r="C172" s="127"/>
      <c r="D172" s="53">
        <f>D157+D158+D159</f>
        <v>249.57000000000002</v>
      </c>
      <c r="E172" s="53">
        <f>E157+E158+E159</f>
        <v>241.71999999999997</v>
      </c>
      <c r="F172" s="53">
        <f>F157+F158+F159</f>
        <v>1083.9866666666667</v>
      </c>
      <c r="G172" s="53">
        <f>G157+G158+G159</f>
        <v>7519.9</v>
      </c>
      <c r="H172" s="23"/>
    </row>
    <row r="173" spans="1:24" hidden="1" x14ac:dyDescent="0.25">
      <c r="A173" s="9" t="s">
        <v>40</v>
      </c>
      <c r="B173" s="162"/>
      <c r="C173" s="163"/>
      <c r="D173" s="53">
        <f>D172/10</f>
        <v>24.957000000000001</v>
      </c>
      <c r="E173" s="53">
        <f>E172/10</f>
        <v>24.171999999999997</v>
      </c>
      <c r="F173" s="53">
        <f>F172/10</f>
        <v>108.39866666666667</v>
      </c>
      <c r="G173" s="53">
        <f>G172/10</f>
        <v>751.99</v>
      </c>
      <c r="H173" s="23"/>
    </row>
    <row r="174" spans="1:24" hidden="1" x14ac:dyDescent="0.25">
      <c r="B174" s="126"/>
      <c r="C174" s="127"/>
      <c r="D174" s="33">
        <f>77/100*50</f>
        <v>38.5</v>
      </c>
      <c r="E174" s="33">
        <f>79/100*50</f>
        <v>39.5</v>
      </c>
      <c r="F174" s="33">
        <f>335/100*50</f>
        <v>167.5</v>
      </c>
      <c r="G174" s="33">
        <f>2350/100*50</f>
        <v>1175</v>
      </c>
      <c r="H174" s="23"/>
    </row>
    <row r="175" spans="1:24" hidden="1" x14ac:dyDescent="0.25">
      <c r="A175" s="22" t="s">
        <v>44</v>
      </c>
      <c r="D175" s="30">
        <f>D173-D174</f>
        <v>-13.542999999999999</v>
      </c>
      <c r="E175" s="30">
        <f>E173-E174</f>
        <v>-15.328000000000003</v>
      </c>
      <c r="F175" s="30">
        <f>F173-F174</f>
        <v>-59.101333333333329</v>
      </c>
      <c r="G175" s="30">
        <f>G173-G174</f>
        <v>-423.01</v>
      </c>
    </row>
    <row r="176" spans="1:24" ht="18.75" hidden="1" x14ac:dyDescent="0.3">
      <c r="A176" s="40"/>
      <c r="B176" s="180"/>
      <c r="C176" s="180"/>
      <c r="D176" s="61">
        <f>D175/D174</f>
        <v>-0.35176623376623373</v>
      </c>
      <c r="E176" s="61">
        <f>E175/E174</f>
        <v>-0.38805063291139247</v>
      </c>
      <c r="F176" s="61">
        <f>F175/F174</f>
        <v>-0.35284378109452735</v>
      </c>
      <c r="G176" s="61">
        <f>G175/G174</f>
        <v>-0.36000851063829786</v>
      </c>
      <c r="H176" s="37"/>
    </row>
    <row r="177" spans="2:8" ht="18.75" hidden="1" x14ac:dyDescent="0.25">
      <c r="B177" s="179"/>
      <c r="C177" s="179"/>
      <c r="D177" s="41"/>
      <c r="E177" s="41"/>
      <c r="F177" s="41"/>
      <c r="G177" s="41"/>
      <c r="H177" s="42"/>
    </row>
    <row r="178" spans="2:8" hidden="1" x14ac:dyDescent="0.25"/>
    <row r="179" spans="2:8" ht="21" hidden="1" customHeight="1" x14ac:dyDescent="0.25"/>
    <row r="180" spans="2:8" hidden="1" x14ac:dyDescent="0.25"/>
    <row r="181" spans="2:8" hidden="1" x14ac:dyDescent="0.25"/>
    <row r="182" spans="2:8" hidden="1" x14ac:dyDescent="0.25"/>
    <row r="193" spans="3:8" ht="15" x14ac:dyDescent="0.25">
      <c r="C193" s="27"/>
      <c r="D193" s="27"/>
      <c r="E193" s="27"/>
      <c r="F193" s="27"/>
      <c r="G193" s="27"/>
      <c r="H193" s="27"/>
    </row>
    <row r="194" spans="3:8" ht="15" x14ac:dyDescent="0.25">
      <c r="C194" s="27"/>
      <c r="D194" s="27"/>
      <c r="E194" s="27"/>
      <c r="F194" s="27"/>
      <c r="G194" s="27"/>
      <c r="H194" s="27"/>
    </row>
    <row r="203" spans="3:8" ht="15" x14ac:dyDescent="0.25">
      <c r="C203" s="27"/>
      <c r="D203" s="27"/>
      <c r="E203" s="27"/>
      <c r="F203" s="27"/>
      <c r="G203" s="27"/>
      <c r="H203" s="27"/>
    </row>
  </sheetData>
  <mergeCells count="193">
    <mergeCell ref="B152:C152"/>
    <mergeCell ref="B153:C153"/>
    <mergeCell ref="B154:C154"/>
    <mergeCell ref="B113:C113"/>
    <mergeCell ref="B118:C118"/>
    <mergeCell ref="B121:C121"/>
    <mergeCell ref="B125:C125"/>
    <mergeCell ref="B116:C116"/>
    <mergeCell ref="B117:C117"/>
    <mergeCell ref="B119:C119"/>
    <mergeCell ref="A114:C114"/>
    <mergeCell ref="A120:C120"/>
    <mergeCell ref="A128:C128"/>
    <mergeCell ref="A134:C134"/>
    <mergeCell ref="A148:C148"/>
    <mergeCell ref="A142:C142"/>
    <mergeCell ref="B150:C150"/>
    <mergeCell ref="B151:C151"/>
    <mergeCell ref="B149:C149"/>
    <mergeCell ref="B177:C177"/>
    <mergeCell ref="B164:C164"/>
    <mergeCell ref="B165:C165"/>
    <mergeCell ref="B167:C167"/>
    <mergeCell ref="B172:C172"/>
    <mergeCell ref="B173:C173"/>
    <mergeCell ref="B174:C174"/>
    <mergeCell ref="B156:C156"/>
    <mergeCell ref="B157:C157"/>
    <mergeCell ref="B158:C158"/>
    <mergeCell ref="B161:C161"/>
    <mergeCell ref="B163:C163"/>
    <mergeCell ref="B176:C176"/>
    <mergeCell ref="B91:C91"/>
    <mergeCell ref="B93:C93"/>
    <mergeCell ref="B94:C94"/>
    <mergeCell ref="B95:C95"/>
    <mergeCell ref="B96:C96"/>
    <mergeCell ref="B97:C97"/>
    <mergeCell ref="B100:C100"/>
    <mergeCell ref="A98:H98"/>
    <mergeCell ref="A99:C99"/>
    <mergeCell ref="B101:C101"/>
    <mergeCell ref="B115:C115"/>
    <mergeCell ref="B129:C129"/>
    <mergeCell ref="B131:C131"/>
    <mergeCell ref="B126:C126"/>
    <mergeCell ref="B130:C130"/>
    <mergeCell ref="B123:C123"/>
    <mergeCell ref="B124:C124"/>
    <mergeCell ref="B127:C127"/>
    <mergeCell ref="B110:C110"/>
    <mergeCell ref="B111:C111"/>
    <mergeCell ref="B104:C104"/>
    <mergeCell ref="B108:C108"/>
    <mergeCell ref="B109:C109"/>
    <mergeCell ref="A105:H105"/>
    <mergeCell ref="B107:C107"/>
    <mergeCell ref="B103:C103"/>
    <mergeCell ref="B88:C88"/>
    <mergeCell ref="B89:C89"/>
    <mergeCell ref="A90:C90"/>
    <mergeCell ref="B81:C81"/>
    <mergeCell ref="B82:C82"/>
    <mergeCell ref="B83:C83"/>
    <mergeCell ref="A84:G84"/>
    <mergeCell ref="A85:C85"/>
    <mergeCell ref="B87:C87"/>
    <mergeCell ref="B75:C75"/>
    <mergeCell ref="A76:C76"/>
    <mergeCell ref="B63:C63"/>
    <mergeCell ref="B65:C65"/>
    <mergeCell ref="B73:C73"/>
    <mergeCell ref="A68:G68"/>
    <mergeCell ref="A69:C69"/>
    <mergeCell ref="B71:C71"/>
    <mergeCell ref="B74:C74"/>
    <mergeCell ref="B72:C72"/>
    <mergeCell ref="B70:C70"/>
    <mergeCell ref="B66:C66"/>
    <mergeCell ref="B67:C67"/>
    <mergeCell ref="B34:C34"/>
    <mergeCell ref="B35:C35"/>
    <mergeCell ref="B36:C36"/>
    <mergeCell ref="B37:C37"/>
    <mergeCell ref="A38:G38"/>
    <mergeCell ref="B50:C50"/>
    <mergeCell ref="B51:C51"/>
    <mergeCell ref="B40:C40"/>
    <mergeCell ref="A44:C44"/>
    <mergeCell ref="B26:C26"/>
    <mergeCell ref="B27:C27"/>
    <mergeCell ref="B28:C28"/>
    <mergeCell ref="B29:C29"/>
    <mergeCell ref="A30:C30"/>
    <mergeCell ref="B31:C31"/>
    <mergeCell ref="B33:C33"/>
    <mergeCell ref="B22:C22"/>
    <mergeCell ref="A23:G23"/>
    <mergeCell ref="A24:C24"/>
    <mergeCell ref="B25:C25"/>
    <mergeCell ref="A2:H2"/>
    <mergeCell ref="A4:A8"/>
    <mergeCell ref="B4:C4"/>
    <mergeCell ref="H4:H8"/>
    <mergeCell ref="B5:C8"/>
    <mergeCell ref="D5:F5"/>
    <mergeCell ref="G5:G8"/>
    <mergeCell ref="D6:D8"/>
    <mergeCell ref="E6:E8"/>
    <mergeCell ref="F6:F8"/>
    <mergeCell ref="A16:C16"/>
    <mergeCell ref="B17:C17"/>
    <mergeCell ref="B18:C18"/>
    <mergeCell ref="B19:C19"/>
    <mergeCell ref="B20:C20"/>
    <mergeCell ref="A9:G9"/>
    <mergeCell ref="A10:C10"/>
    <mergeCell ref="B12:C12"/>
    <mergeCell ref="B13:C13"/>
    <mergeCell ref="B14:C14"/>
    <mergeCell ref="B15:C15"/>
    <mergeCell ref="B11:C11"/>
    <mergeCell ref="B21:C21"/>
    <mergeCell ref="A39:C39"/>
    <mergeCell ref="B42:C42"/>
    <mergeCell ref="B43:C43"/>
    <mergeCell ref="B160:C160"/>
    <mergeCell ref="B171:C171"/>
    <mergeCell ref="B159:C159"/>
    <mergeCell ref="B168:C168"/>
    <mergeCell ref="B169:C169"/>
    <mergeCell ref="B132:C132"/>
    <mergeCell ref="B135:C135"/>
    <mergeCell ref="B146:C146"/>
    <mergeCell ref="B143:C143"/>
    <mergeCell ref="B138:C138"/>
    <mergeCell ref="B139:C139"/>
    <mergeCell ref="B140:C140"/>
    <mergeCell ref="B141:C141"/>
    <mergeCell ref="B133:C133"/>
    <mergeCell ref="B136:C136"/>
    <mergeCell ref="B145:C145"/>
    <mergeCell ref="B147:C147"/>
    <mergeCell ref="B41:C41"/>
    <mergeCell ref="B32:C32"/>
    <mergeCell ref="B144:C144"/>
    <mergeCell ref="AF45:AG45"/>
    <mergeCell ref="AF46:AG46"/>
    <mergeCell ref="AF47:AG47"/>
    <mergeCell ref="AF48:AG48"/>
    <mergeCell ref="B45:C45"/>
    <mergeCell ref="B46:C46"/>
    <mergeCell ref="B47:C47"/>
    <mergeCell ref="B48:C48"/>
    <mergeCell ref="AF49:AG49"/>
    <mergeCell ref="AF50:AG50"/>
    <mergeCell ref="B62:C62"/>
    <mergeCell ref="B64:C64"/>
    <mergeCell ref="B54:C54"/>
    <mergeCell ref="B57:C57"/>
    <mergeCell ref="B56:C56"/>
    <mergeCell ref="A52:G52"/>
    <mergeCell ref="B55:C55"/>
    <mergeCell ref="B49:C49"/>
    <mergeCell ref="A53:C53"/>
    <mergeCell ref="A60:C60"/>
    <mergeCell ref="B58:C58"/>
    <mergeCell ref="B59:C59"/>
    <mergeCell ref="B61:C61"/>
    <mergeCell ref="AF77:AG77"/>
    <mergeCell ref="AF78:AG78"/>
    <mergeCell ref="AF79:AG79"/>
    <mergeCell ref="AF80:AG80"/>
    <mergeCell ref="AF81:AG81"/>
    <mergeCell ref="AF82:AG82"/>
    <mergeCell ref="B137:C137"/>
    <mergeCell ref="AF100:AG100"/>
    <mergeCell ref="AF101:AG101"/>
    <mergeCell ref="B102:C102"/>
    <mergeCell ref="AF121:AG121"/>
    <mergeCell ref="AF122:AG122"/>
    <mergeCell ref="AF123:AG123"/>
    <mergeCell ref="AF124:AG124"/>
    <mergeCell ref="AF125:AG125"/>
    <mergeCell ref="B112:C112"/>
    <mergeCell ref="B77:C77"/>
    <mergeCell ref="B78:C78"/>
    <mergeCell ref="B80:C80"/>
    <mergeCell ref="B86:C86"/>
    <mergeCell ref="B92:C92"/>
    <mergeCell ref="A106:C106"/>
    <mergeCell ref="B122:C122"/>
    <mergeCell ref="B79:C79"/>
  </mergeCells>
  <pageMargins left="0.7" right="0.7" top="0.75" bottom="0.75" header="0.3" footer="0.3"/>
  <pageSetup paperSize="9" scale="90" fitToWidth="0" fitToHeight="0" orientation="landscape" r:id="rId1"/>
  <rowBreaks count="10" manualBreakCount="10">
    <brk id="1" max="16383" man="1"/>
    <brk id="22" max="16383" man="1"/>
    <brk id="37" max="16383" man="1"/>
    <brk id="51" max="16383" man="1"/>
    <brk id="67" max="16383" man="1"/>
    <brk id="83" max="16383" man="1"/>
    <brk id="97" max="16383" man="1"/>
    <brk id="112" max="16383" man="1"/>
    <brk id="126" max="16383" man="1"/>
    <brk id="1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B2" sqref="B2:I20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5 КЛАСС</vt:lpstr>
      <vt:lpstr>1-4кл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Елена</cp:lastModifiedBy>
  <cp:lastPrinted>2023-12-20T08:31:57Z</cp:lastPrinted>
  <dcterms:created xsi:type="dcterms:W3CDTF">2021-04-22T06:25:36Z</dcterms:created>
  <dcterms:modified xsi:type="dcterms:W3CDTF">2024-11-13T12:18:05Z</dcterms:modified>
</cp:coreProperties>
</file>